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C:\Users\jli\Desktop\"/>
    </mc:Choice>
  </mc:AlternateContent>
  <xr:revisionPtr revIDLastSave="0" documentId="13_ncr:1_{3A720CEF-A5C8-4FCE-82A4-59A63348F5E6}"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J6" i="5"/>
  <c r="E6" i="5"/>
  <c r="S6" i="5"/>
  <c r="T6" i="5"/>
  <c r="V7" i="5"/>
  <c r="J7" i="5"/>
  <c r="E7" i="5"/>
  <c r="S7" i="5"/>
  <c r="T7" i="5"/>
  <c r="V8" i="5"/>
  <c r="J8" i="5"/>
  <c r="E8" i="5"/>
  <c r="S8" i="5"/>
  <c r="T8" i="5"/>
  <c r="V9" i="5"/>
  <c r="J9" i="5"/>
  <c r="E9" i="5"/>
  <c r="S9" i="5"/>
  <c r="T9" i="5"/>
  <c r="V10" i="5"/>
  <c r="J10" i="5"/>
  <c r="E10" i="5"/>
  <c r="S10" i="5"/>
  <c r="T10" i="5"/>
  <c r="V11" i="5"/>
  <c r="J11" i="5"/>
  <c r="E11" i="5"/>
  <c r="S11" i="5"/>
  <c r="T11" i="5"/>
  <c r="V12" i="5"/>
  <c r="J12" i="5"/>
  <c r="E12" i="5"/>
  <c r="S12" i="5"/>
  <c r="T12" i="5"/>
  <c r="V13" i="5"/>
  <c r="J13" i="5"/>
  <c r="E13" i="5"/>
  <c r="S13" i="5"/>
  <c r="T13" i="5"/>
  <c r="V14" i="5"/>
  <c r="J14" i="5"/>
  <c r="E14" i="5"/>
  <c r="S14" i="5"/>
  <c r="T14" i="5"/>
  <c r="V15" i="5"/>
  <c r="J15" i="5"/>
  <c r="E15" i="5"/>
  <c r="S15" i="5"/>
  <c r="T15" i="5"/>
  <c r="V16" i="5"/>
  <c r="J16" i="5"/>
  <c r="E16" i="5"/>
  <c r="S16" i="5"/>
  <c r="T16" i="5"/>
  <c r="V17" i="5"/>
  <c r="J17" i="5"/>
  <c r="E17" i="5"/>
  <c r="S17" i="5"/>
  <c r="T17" i="5"/>
  <c r="V18" i="5"/>
  <c r="J18" i="5"/>
  <c r="E18" i="5"/>
  <c r="S18" i="5"/>
  <c r="T18" i="5"/>
  <c r="V19" i="5"/>
  <c r="J19" i="5"/>
  <c r="E19" i="5"/>
  <c r="S19" i="5"/>
  <c r="T19" i="5"/>
  <c r="V20" i="5"/>
  <c r="J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<sst xmlns="http://schemas.openxmlformats.org/spreadsheetml/2006/main" count="22361" uniqueCount="15828">
  <si>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</si>
  <si>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</si>
  <si>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</si>
  <si>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</si>
  <si>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</si>
  <si>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</si>
  <si>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</si>
  <si>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</si>
  <si>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</si>
  <si>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</si>
  <si>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</si>
  <si>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</si>
  <si>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</si>
  <si>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</si>
  <si>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</si>
  <si>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</si>
  <si>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</si>
  <si>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</si>
  <si>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</si>
  <si>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</si>
  <si>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</si>
  <si>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</si>
  <si>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</si>
  <si>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</si>
  <si>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</si>
  <si>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</si>
  <si>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</si>
  <si>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</si>
  <si>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</si>
  <si>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</si>
  <si>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</si>
  <si>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</si>
  <si>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</si>
  <si>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</si>
  <si>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</si>
  <si>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</si>
  <si>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</si>
  <si>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</si>
  <si>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</si>
  <si>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</si>
  <si>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</si>
  <si>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</si>
  <si>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</si>
  <si>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</si>
  <si>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</si>
  <si>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</si>
  <si>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</si>
  <si>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</si>
  <si>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</si>
  <si>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</si>
  <si>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</si>
  <si>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</si>
  <si>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</si>
  <si>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</si>
  <si>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</si>
  <si>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</si>
  <si>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</si>
  <si>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</si>
  <si>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</si>
  <si>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</si>
  <si>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</si>
  <si>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</si>
  <si>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</si>
  <si>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</si>
  <si>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</si>
  <si>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</si>
  <si>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</si>
  <si>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</si>
  <si>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</si>
  <si>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</si>
  <si>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</si>
  <si>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</si>
  <si>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</si>
  <si>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</si>
  <si>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</si>
  <si>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</si>
  <si>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</si>
  <si>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</si>
  <si>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</si>
  <si>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</si>
  <si>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</si>
  <si>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</si>
  <si>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</si>
  <si>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</si>
  <si>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</si>
  <si>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</si>
  <si>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</si>
  <si>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</si>
  <si>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</si>
  <si>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</si>
  <si>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</si>
  <si>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</si>
  <si>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</si>
  <si>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</si>
  <si>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</si>
  <si>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</si>
  <si>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</si>
  <si>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</si>
  <si>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</si>
  <si>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</si>
  <si>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</si>
  <si>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</si>
  <si>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</si>
  <si>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</si>
  <si>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</si>
  <si>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</si>
  <si>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</si>
  <si>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</si>
  <si>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</si>
  <si>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</si>
  <si>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</si>
  <si>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</si>
  <si>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</si>
  <si>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</si>
  <si>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</si>
  <si>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</si>
  <si>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</si>
  <si>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</si>
  <si>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</si>
  <si>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</si>
  <si>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</si>
  <si>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</si>
  <si>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</si>
  <si>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</si>
  <si>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</si>
  <si>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</si>
  <si>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</si>
  <si>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</si>
  <si>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</si>
  <si>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</si>
  <si>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</si>
  <si>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</si>
  <si>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</si>
  <si>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</si>
  <si>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</si>
  <si>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</si>
  <si>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</si>
  <si>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</si>
  <si>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</si>
  <si>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</si>
  <si>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</si>
  <si>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</si>
  <si>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</si>
  <si>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</si>
  <si>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</si>
  <si>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</si>
  <si>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</si>
  <si>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</si>
  <si>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</si>
  <si>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</si>
  <si>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</si>
  <si>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</si>
  <si>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</si>
  <si>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</si>
  <si>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</si>
  <si>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</si>
  <si>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</si>
  <si>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</si>
  <si>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</si>
  <si>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</si>
  <si>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</si>
  <si>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</si>
  <si>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</si>
  <si>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</si>
  <si>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</si>
  <si>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</si>
  <si>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</si>
  <si>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</si>
  <si>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</si>
  <si>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</si>
  <si>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</si>
  <si>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</si>
  <si>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</si>
  <si>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</si>
  <si>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</si>
  <si>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</si>
  <si>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</si>
  <si>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</si>
  <si>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</si>
  <si>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</si>
  <si>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</si>
  <si>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</si>
  <si>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</si>
  <si>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</si>
  <si>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</si>
  <si>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</si>
  <si>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</si>
  <si>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</si>
  <si>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</si>
  <si>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</si>
  <si>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</si>
  <si>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</si>
  <si>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</si>
  <si>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</si>
  <si>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</si>
  <si>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</si>
  <si>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</si>
  <si>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</si>
  <si>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</si>
  <si>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</si>
  <si>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</si>
  <si>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</si>
  <si>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</si>
  <si>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</si>
  <si>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</si>
  <si>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</si>
  <si>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</si>
  <si>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</si>
  <si>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</si>
  <si>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</si>
  <si>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</si>
  <si>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</si>
  <si>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</si>
  <si>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</si>
  <si>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</si>
  <si>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</si>
  <si>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</si>
  <si>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</si>
  <si>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</si>
  <si>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</si>
  <si>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</si>
  <si>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</si>
  <si>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</si>
  <si>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</si>
  <si>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</si>
  <si>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</si>
  <si>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</si>
  <si>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</si>
  <si>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</si>
  <si>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</si>
  <si>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</si>
  <si>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</si>
  <si>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</si>
  <si>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</si>
  <si>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</si>
  <si>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</si>
  <si>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</si>
  <si>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</si>
  <si>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</si>
  <si>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</si>
  <si>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</si>
  <si>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</si>
  <si>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</si>
  <si>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</si>
  <si>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</si>
  <si>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</si>
  <si>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</si>
  <si>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</si>
  <si>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</si>
  <si>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</si>
  <si>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</si>
  <si>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</si>
  <si>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</si>
  <si>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</si>
  <si>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</si>
  <si>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</si>
  <si>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</si>
  <si>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</si>
  <si>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</si>
  <si>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</si>
  <si>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</si>
  <si>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</si>
  <si>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</si>
  <si>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</si>
  <si>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</si>
  <si>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</si>
  <si>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</si>
  <si>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</si>
  <si>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</si>
  <si>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</si>
  <si>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</si>
  <si>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</si>
  <si>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</si>
  <si>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</si>
  <si>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</si>
  <si>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</si>
  <si>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</si>
  <si>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</si>
  <si>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</si>
  <si>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</si>
  <si>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</si>
  <si>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</si>
  <si>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</si>
  <si>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</si>
  <si>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</si>
  <si>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</si>
  <si>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</si>
  <si>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</si>
  <si>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</si>
  <si>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</si>
  <si>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</si>
  <si>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</si>
  <si>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</si>
  <si>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</si>
  <si>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</si>
  <si>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</si>
  <si>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</si>
  <si>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</si>
  <si>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</si>
  <si>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</si>
  <si>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</si>
  <si>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</si>
  <si>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</si>
  <si>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</si>
  <si>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</si>
  <si>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</si>
  <si>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</si>
  <si>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</si>
  <si>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</si>
  <si>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</si>
  <si>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</si>
  <si>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</si>
  <si>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</si>
  <si>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</si>
  <si>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</si>
  <si>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</si>
  <si>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</si>
  <si>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</si>
  <si>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</si>
  <si>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</si>
  <si>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</si>
  <si>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</si>
  <si>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</si>
  <si>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</si>
  <si>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</si>
  <si>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</si>
  <si>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</si>
  <si>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</si>
  <si>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</si>
  <si>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</si>
  <si>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</si>
  <si>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</si>
  <si>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</si>
  <si>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</si>
  <si>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</si>
  <si>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</si>
  <si>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</si>
  <si>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</si>
  <si>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</si>
  <si>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</si>
  <si>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</si>
  <si>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</si>
  <si>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</si>
  <si>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</si>
  <si>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</si>
  <si>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</si>
  <si>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</si>
  <si>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</si>
  <si>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</si>
  <si>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</si>
  <si>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</si>
  <si>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</si>
  <si>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</si>
  <si>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</si>
  <si>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</si>
  <si>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</si>
  <si>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</si>
  <si>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</si>
  <si>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</si>
  <si>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</si>
  <si>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</si>
  <si>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</si>
  <si>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</si>
  <si>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</si>
  <si>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</si>
  <si>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</si>
  <si>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</si>
  <si>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</si>
  <si>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</si>
  <si>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</si>
  <si>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</si>
  <si>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</si>
  <si>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</si>
  <si>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</si>
  <si>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</si>
  <si>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</si>
  <si>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</si>
  <si>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</si>
  <si>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</si>
  <si>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</si>
  <si>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</si>
  <si>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</si>
  <si>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</si>
  <si>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</si>
  <si>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</si>
  <si>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</si>
  <si>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</si>
  <si>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</si>
  <si>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</si>
  <si>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</si>
  <si>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</si>
  <si>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</si>
  <si>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</si>
  <si>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</si>
  <si>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</si>
  <si>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</si>
  <si>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</si>
  <si>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</si>
  <si>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</si>
  <si>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</si>
  <si>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</si>
  <si>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</si>
  <si>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</si>
  <si>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</si>
  <si>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</si>
  <si>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</si>
  <si>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</si>
  <si>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</si>
  <si>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</si>
  <si>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</si>
  <si>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</si>
  <si>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</si>
  <si>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</si>
  <si>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</si>
  <si>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</si>
  <si>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</si>
  <si>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</si>
  <si>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</si>
  <si>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</si>
  <si>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</si>
  <si>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</si>
  <si>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</si>
  <si>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</si>
  <si>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</si>
  <si>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</si>
  <si>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</si>
  <si>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</si>
  <si>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</si>
  <si>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</si>
  <si>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</si>
  <si>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</si>
  <si>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</si>
  <si>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</si>
  <si>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</si>
  <si>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</si>
  <si>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</si>
  <si>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</si>
  <si>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</si>
  <si>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</si>
  <si>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</si>
  <si>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</si>
  <si>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</si>
  <si>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</si>
  <si>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</si>
  <si>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</si>
  <si>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</si>
  <si>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</si>
  <si>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</si>
  <si>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</si>
  <si>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</si>
  <si>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</si>
  <si>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</si>
  <si>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</si>
  <si>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</si>
  <si>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</si>
  <si>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</si>
  <si>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</si>
  <si>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</si>
  <si>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</si>
  <si>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</si>
  <si>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</si>
  <si>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</si>
  <si>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</si>
  <si>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</si>
  <si>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</si>
  <si>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</si>
  <si>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</si>
  <si>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</si>
  <si>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</si>
  <si>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</si>
  <si>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</si>
  <si>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</si>
  <si>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</si>
  <si>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</si>
  <si>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</si>
  <si>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</si>
  <si>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</si>
  <si>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</si>
  <si>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</si>
  <si>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</si>
  <si>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</si>
  <si>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</si>
  <si>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</si>
  <si>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</si>
  <si>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</si>
  <si>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</si>
  <si>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</si>
  <si>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</si>
  <si>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</si>
  <si>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</si>
  <si>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</si>
  <si>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</si>
  <si>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</si>
  <si>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</si>
  <si>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</si>
  <si>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</si>
  <si>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</si>
  <si>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</si>
  <si>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</si>
  <si>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</si>
  <si>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</si>
  <si>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</si>
  <si>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</si>
  <si>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</si>
  <si>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</si>
  <si>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</si>
  <si>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</si>
  <si>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</si>
  <si>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</si>
  <si>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</si>
  <si>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</si>
  <si>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</si>
  <si>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</si>
  <si>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</si>
  <si>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</si>
  <si>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</si>
  <si>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</si>
  <si>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</si>
  <si>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</si>
  <si>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</si>
  <si>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</si>
  <si>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</si>
  <si>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</si>
  <si>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</si>
  <si>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</si>
  <si>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</si>
  <si>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</si>
  <si>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</si>
  <si>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</si>
  <si>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</si>
  <si>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</si>
  <si>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</si>
  <si>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</si>
  <si>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</si>
  <si>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</si>
  <si>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</si>
  <si>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</si>
  <si>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</si>
  <si>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</si>
  <si>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</si>
  <si>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</si>
  <si>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</si>
  <si>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</si>
  <si>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</si>
  <si>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</si>
  <si>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</si>
  <si>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</si>
  <si>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</si>
  <si>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</si>
  <si>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</si>
  <si>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</si>
  <si>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</si>
  <si>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</si>
  <si>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</si>
  <si>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</si>
  <si>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</si>
  <si>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</si>
  <si>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</si>
  <si>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</si>
  <si>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</si>
  <si>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</si>
  <si>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</si>
  <si>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</si>
  <si>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</si>
  <si>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</si>
  <si>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</si>
  <si>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</si>
  <si>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</si>
  <si>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</si>
  <si>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</si>
  <si>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</si>
  <si>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</si>
  <si>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</si>
  <si>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</si>
  <si>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</si>
  <si>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</si>
  <si>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</si>
  <si>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</si>
  <si>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</si>
  <si>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</si>
  <si>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</si>
  <si>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</si>
  <si>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</si>
  <si>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</si>
  <si>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</si>
  <si>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</si>
  <si>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</si>
  <si>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</si>
  <si>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</si>
  <si>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</si>
  <si>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</si>
  <si>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</si>
  <si>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</si>
  <si>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</si>
  <si>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</si>
  <si>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</si>
  <si>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</si>
  <si>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</si>
  <si>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</si>
  <si>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</si>
  <si>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</si>
  <si>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</si>
  <si>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</si>
  <si>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</si>
  <si>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</si>
  <si>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</si>
  <si>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</si>
  <si>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</si>
  <si>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</si>
  <si>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</si>
  <si>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</si>
  <si>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</si>
  <si>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</si>
  <si>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</si>
  <si>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</si>
  <si>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</si>
  <si>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</si>
  <si>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</si>
  <si>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</si>
  <si>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</si>
  <si>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</si>
  <si>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</si>
  <si>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</si>
  <si>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</si>
  <si>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</si>
  <si>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</si>
  <si>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</si>
  <si>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</si>
  <si>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</si>
  <si>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</si>
  <si>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</si>
  <si>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</si>
  <si>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</si>
  <si>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</si>
  <si>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</si>
  <si>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</si>
  <si>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</si>
  <si>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</si>
  <si>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</si>
  <si>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</si>
  <si>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</si>
  <si>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</si>
  <si>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</si>
  <si>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</si>
  <si>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</si>
  <si>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</si>
  <si>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</si>
  <si>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</si>
  <si>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</si>
  <si>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</si>
  <si>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</si>
  <si>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</si>
  <si>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</si>
  <si>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</si>
  <si>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</si>
  <si>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</si>
  <si>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</si>
  <si>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</si>
  <si>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</si>
  <si>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</si>
  <si>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</si>
  <si>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</si>
  <si>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</si>
  <si>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</si>
  <si>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</si>
  <si>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</si>
  <si>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</si>
  <si>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</si>
  <si>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</si>
  <si>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</si>
  <si>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</si>
  <si>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</si>
  <si>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</si>
  <si>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</si>
  <si>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</si>
  <si>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</si>
  <si>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</si>
  <si>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</si>
  <si>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</si>
  <si>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</si>
  <si>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</si>
  <si>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</si>
  <si>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</si>
  <si>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</si>
  <si>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</si>
  <si>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</si>
  <si>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</si>
  <si>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</si>
  <si>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</si>
  <si>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</si>
  <si>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</si>
  <si>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</si>
  <si>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</si>
  <si>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</si>
  <si>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</si>
  <si>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</si>
  <si>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</si>
  <si>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</si>
  <si>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</si>
  <si>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</si>
  <si>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</si>
  <si>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</si>
  <si>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</si>
  <si>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</si>
  <si>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</si>
  <si>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</si>
  <si>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</si>
  <si>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</si>
  <si>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</si>
  <si>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</si>
  <si>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</si>
  <si>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</si>
  <si>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</si>
  <si>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</si>
  <si>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</si>
  <si>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</si>
  <si>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</si>
  <si>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</si>
  <si>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</si>
  <si>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</si>
  <si>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</si>
  <si>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</si>
  <si>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</si>
  <si>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</si>
  <si>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</si>
  <si>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</si>
  <si>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</si>
  <si>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</si>
  <si>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</si>
  <si>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</si>
  <si>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</si>
  <si>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</si>
  <si>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</si>
  <si>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</si>
  <si>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</si>
  <si>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</si>
  <si>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</si>
  <si>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</si>
  <si>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</si>
  <si>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</si>
  <si>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</si>
  <si>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</si>
  <si>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</si>
  <si>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</si>
  <si>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</si>
  <si>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</si>
  <si>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</si>
  <si>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</si>
  <si>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</si>
  <si>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</si>
  <si>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</si>
  <si>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</si>
  <si>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</si>
  <si>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</si>
  <si>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</si>
  <si>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</si>
  <si>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</si>
  <si>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</si>
  <si>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</si>
  <si>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</si>
  <si>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</si>
  <si>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</si>
  <si>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</si>
  <si>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</si>
  <si>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</si>
  <si>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</si>
  <si>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</si>
  <si>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</si>
  <si>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</si>
  <si>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</si>
  <si>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</si>
  <si>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</si>
  <si>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</si>
  <si>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</si>
  <si>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</si>
  <si>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</si>
  <si>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</si>
  <si>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</si>
  <si>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</si>
  <si>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</si>
  <si>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</si>
  <si>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</si>
  <si>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</si>
  <si>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</si>
  <si>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</si>
  <si>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</si>
  <si>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</si>
  <si>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</si>
  <si>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</si>
  <si>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</si>
  <si>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</si>
  <si>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</si>
  <si>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</si>
  <si>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</si>
  <si>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</si>
  <si>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</si>
  <si>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</si>
  <si>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</si>
  <si>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</si>
  <si>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</si>
  <si>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</si>
  <si>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</si>
  <si>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</si>
  <si>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</si>
  <si>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</si>
  <si>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</si>
  <si>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</si>
  <si>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</si>
  <si>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</si>
  <si>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</si>
  <si>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</si>
  <si>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</si>
  <si>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</si>
  <si>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</si>
  <si>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</si>
  <si>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</si>
  <si>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</si>
  <si>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</si>
  <si>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</si>
  <si>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</si>
  <si>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</si>
  <si>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</si>
  <si>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</si>
  <si>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</si>
  <si>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</si>
  <si>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</si>
  <si>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</si>
  <si>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</si>
  <si>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</si>
  <si>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</si>
  <si>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</si>
  <si>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</si>
  <si>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</si>
  <si>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</si>
  <si>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</si>
  <si>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</si>
  <si>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</si>
  <si>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</si>
  <si>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</si>
  <si>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</si>
  <si>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</si>
  <si>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</si>
  <si>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</si>
  <si>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</si>
  <si>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</si>
  <si>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</si>
  <si>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</si>
  <si>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</si>
  <si>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</si>
  <si>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</si>
  <si>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</si>
  <si>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</si>
  <si>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</si>
  <si>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</si>
  <si>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</si>
  <si>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</si>
  <si>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</si>
  <si>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</si>
  <si>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</si>
  <si>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</si>
  <si>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</si>
  <si>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</si>
  <si>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</si>
  <si>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</si>
  <si>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</si>
  <si>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</si>
  <si>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</si>
  <si>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</si>
  <si>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</si>
  <si>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</si>
  <si>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</si>
  <si>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</si>
  <si>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</si>
  <si>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</si>
  <si>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</si>
  <si>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</si>
  <si>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</si>
  <si>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</si>
  <si>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</si>
  <si>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</si>
  <si>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</si>
  <si>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</si>
  <si>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</si>
  <si>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</si>
  <si>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</si>
  <si>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</si>
  <si>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</si>
  <si>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</si>
  <si>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</si>
  <si>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</si>
  <si>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</si>
  <si>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</si>
  <si>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</si>
  <si>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</si>
  <si>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</si>
  <si>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</si>
  <si>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</si>
  <si>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</si>
  <si>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</si>
  <si>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</si>
  <si>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</si>
  <si>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</si>
  <si>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</si>
  <si>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</si>
  <si>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</si>
  <si>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</si>
  <si>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</si>
  <si>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</si>
  <si>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</si>
  <si>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</si>
  <si>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</si>
  <si>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</si>
  <si>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</si>
  <si>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</si>
  <si>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</si>
  <si>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</si>
  <si>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</si>
  <si>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</si>
  <si>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</si>
  <si>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</si>
  <si>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</si>
  <si>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</si>
  <si>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</si>
  <si>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</si>
  <si>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</si>
  <si>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</si>
  <si>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</si>
  <si>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</si>
  <si>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</si>
  <si>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</si>
  <si>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</si>
  <si>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</si>
  <si>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</si>
  <si>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</si>
  <si>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</si>
  <si>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</si>
  <si>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</si>
  <si>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</si>
  <si>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</si>
  <si>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</si>
  <si>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</si>
  <si>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</si>
  <si>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</si>
  <si>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</si>
  <si>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</si>
  <si>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</si>
  <si>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</si>
  <si>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</si>
  <si>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</si>
  <si>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</si>
  <si>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</si>
  <si>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</si>
  <si>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</si>
  <si>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</si>
  <si>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</si>
  <si>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</si>
  <si>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</si>
  <si>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</si>
  <si>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</si>
  <si>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</si>
  <si>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</si>
  <si>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</si>
  <si>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</si>
  <si>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</si>
  <si>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</si>
  <si>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</si>
  <si>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</si>
  <si>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</si>
  <si>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</si>
  <si>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</si>
  <si>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</si>
  <si>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</si>
  <si>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</si>
  <si>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</si>
  <si>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</si>
  <si>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</si>
  <si>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</si>
  <si>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</si>
  <si>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</si>
  <si>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</si>
  <si>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</si>
  <si>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</si>
  <si>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</si>
  <si>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</si>
  <si>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</si>
  <si>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</si>
  <si>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</si>
  <si>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</si>
  <si>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</si>
  <si>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</si>
  <si>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</si>
  <si>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</si>
  <si>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</si>
  <si>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</si>
  <si>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</si>
  <si>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</si>
  <si>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</si>
  <si>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</si>
  <si>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</si>
  <si>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</si>
  <si>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</si>
  <si>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</si>
  <si>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</si>
  <si>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</si>
  <si>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</si>
  <si>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</si>
  <si>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</si>
  <si>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</si>
  <si>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</si>
  <si>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</si>
  <si>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</si>
  <si>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</si>
  <si>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</si>
  <si>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</si>
  <si>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</si>
  <si>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</si>
  <si>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</si>
  <si>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</si>
  <si>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</si>
  <si>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</si>
  <si>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</si>
  <si>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</si>
  <si>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</si>
  <si>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</si>
  <si>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</si>
  <si>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</si>
  <si>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</si>
  <si>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</si>
  <si>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</si>
  <si>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</si>
  <si>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</si>
  <si>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</si>
  <si>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</si>
  <si>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</si>
  <si>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</si>
  <si>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</si>
  <si>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</si>
  <si>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</si>
  <si>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</si>
  <si>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</si>
  <si>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</si>
  <si>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</si>
  <si>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</si>
  <si>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</si>
  <si>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</si>
  <si>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</si>
  <si>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</si>
  <si>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</si>
  <si>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</si>
  <si>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</si>
  <si>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</si>
  <si>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</si>
  <si>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</si>
  <si>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</si>
  <si>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</si>
  <si>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</si>
  <si>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</si>
  <si>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</si>
  <si>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</si>
  <si>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</si>
  <si>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</si>
  <si>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</si>
  <si>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</si>
  <si>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</si>
  <si>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</si>
  <si>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</si>
  <si>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</si>
  <si>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</si>
  <si>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</si>
  <si>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</si>
  <si>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</si>
  <si>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</si>
  <si>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</si>
  <si>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</si>
  <si>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</si>
  <si>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</si>
  <si>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</si>
  <si>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</si>
  <si>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</si>
  <si>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</si>
  <si>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</si>
  <si>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</si>
  <si>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</si>
  <si>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</si>
  <si>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</si>
  <si>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</si>
  <si>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</si>
  <si>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</si>
  <si>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</si>
  <si>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</si>
  <si>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</si>
  <si>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</si>
  <si>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</si>
  <si>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</si>
  <si>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</si>
  <si>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</si>
  <si>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</si>
  <si>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</si>
  <si>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</si>
  <si>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</si>
  <si>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</si>
  <si>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</si>
  <si>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</si>
  <si>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</si>
  <si>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</si>
  <si>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</si>
  <si>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</si>
  <si>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</si>
  <si>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</si>
  <si>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</si>
  <si>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</si>
  <si>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</si>
  <si>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</si>
  <si>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</si>
  <si>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</si>
  <si>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</si>
  <si>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</si>
  <si>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</si>
  <si>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</si>
  <si>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</si>
  <si>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</si>
  <si>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</si>
  <si>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</si>
  <si>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</si>
  <si>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</si>
  <si>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</si>
  <si>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</si>
  <si>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</si>
  <si>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</si>
  <si>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</si>
  <si>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</si>
  <si>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</si>
  <si>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</si>
  <si>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</si>
  <si>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</si>
  <si>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</si>
  <si>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</si>
  <si>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</si>
  <si>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</si>
  <si>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</si>
  <si>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</si>
  <si>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</si>
  <si>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</si>
  <si>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</si>
  <si>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</si>
  <si>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</si>
  <si>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</si>
  <si>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</si>
  <si>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</si>
  <si>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</si>
  <si>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</si>
  <si>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</si>
  <si>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</si>
  <si>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</si>
  <si>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</si>
  <si>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</si>
  <si>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</si>
  <si>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</si>
  <si>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</si>
  <si>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</si>
  <si>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</si>
  <si>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</si>
  <si>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</si>
  <si>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</si>
  <si>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</si>
  <si>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</si>
  <si>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</si>
  <si>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</si>
  <si>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</si>
  <si>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</si>
  <si>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</si>
  <si>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</si>
  <si>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</si>
  <si>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</si>
  <si>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</si>
  <si>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</si>
  <si>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</si>
  <si>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</si>
  <si>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</si>
  <si>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</si>
  <si>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</si>
  <si>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</si>
  <si>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</si>
  <si>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</si>
  <si>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</si>
  <si>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</si>
  <si>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</si>
  <si>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</si>
  <si>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</si>
  <si>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</si>
  <si>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</si>
  <si>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</si>
  <si>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</si>
  <si>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</si>
  <si>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</si>
  <si>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</si>
  <si>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</si>
  <si>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</si>
  <si>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</si>
  <si>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</si>
  <si>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</si>
  <si>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</si>
  <si>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</si>
  <si>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</si>
  <si>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</si>
  <si>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</si>
  <si>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</si>
  <si>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</si>
  <si>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</si>
  <si>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</si>
  <si>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</si>
  <si>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</si>
  <si>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</si>
  <si>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</si>
  <si>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</si>
  <si>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</si>
  <si>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</si>
  <si>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</si>
  <si>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</si>
  <si>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</si>
  <si>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</si>
  <si>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</si>
  <si>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</si>
  <si>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</si>
  <si>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</si>
  <si>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</si>
  <si>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</si>
  <si>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</si>
  <si>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</si>
  <si>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</si>
  <si>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</si>
  <si>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</si>
  <si>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</si>
  <si>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</si>
  <si>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</si>
  <si>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</si>
  <si>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</si>
  <si>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</si>
  <si>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</si>
  <si>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</si>
  <si>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</si>
  <si>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</si>
  <si>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</si>
  <si>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</si>
  <si>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</si>
  <si>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</si>
  <si>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</si>
  <si>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</si>
  <si>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</si>
  <si>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</si>
  <si>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</si>
  <si>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</si>
  <si>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</si>
  <si>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</si>
  <si>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</si>
  <si>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</si>
  <si>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</si>
  <si>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</si>
  <si>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</si>
  <si>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</si>
  <si>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</si>
  <si>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</si>
  <si>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</si>
  <si>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</si>
  <si>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</si>
  <si>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</si>
  <si>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</si>
  <si>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</si>
  <si>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</si>
  <si>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</si>
  <si>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</si>
  <si>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</si>
  <si>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</si>
  <si>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</si>
  <si>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</si>
  <si>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</si>
  <si>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</si>
  <si>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</si>
  <si>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</si>
  <si>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</si>
  <si>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</si>
  <si>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</si>
  <si>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</si>
  <si>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</si>
  <si>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</si>
  <si>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</si>
  <si>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</si>
  <si>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</si>
  <si>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</si>
  <si>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</si>
  <si>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</si>
  <si>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</si>
  <si>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</si>
  <si>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</si>
  <si>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</si>
  <si>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</si>
  <si>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</si>
  <si>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</si>
  <si>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</si>
  <si>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</si>
  <si>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</si>
  <si>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</si>
  <si>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</si>
  <si>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</si>
  <si>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</si>
  <si>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</si>
  <si>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</si>
  <si>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</si>
  <si>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</si>
  <si>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</si>
  <si>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</si>
  <si>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</si>
  <si>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</si>
  <si>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</si>
  <si>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</si>
  <si>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</si>
  <si>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</si>
  <si>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</si>
  <si>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</si>
  <si>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</si>
  <si>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</si>
  <si>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</si>
  <si>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</si>
  <si>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</si>
  <si>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</si>
  <si>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</si>
  <si>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</si>
  <si>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</si>
  <si>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</si>
  <si>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</si>
  <si>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</si>
  <si>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</si>
  <si>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</si>
  <si>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</si>
  <si>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</si>
  <si>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</si>
  <si>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</si>
  <si>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</si>
  <si>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</si>
  <si>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</si>
  <si>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</si>
  <si>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</si>
  <si>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</si>
  <si>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</si>
  <si>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</si>
  <si>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</si>
  <si>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</si>
  <si>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</si>
  <si>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</si>
  <si>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</si>
  <si>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</si>
  <si>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</si>
  <si>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</si>
  <si>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</si>
  <si>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</si>
  <si>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</si>
  <si>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</si>
  <si>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</si>
  <si>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</si>
  <si>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</si>
  <si>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</si>
  <si>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</si>
  <si>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</si>
  <si>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</si>
  <si>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</si>
  <si>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</si>
  <si>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</si>
  <si>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</si>
  <si>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</si>
  <si>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</si>
  <si>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</si>
  <si>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</si>
  <si>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</si>
  <si>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</si>
  <si>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</si>
  <si>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</si>
  <si>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</si>
  <si>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</si>
  <si>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</si>
  <si>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</si>
  <si>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</si>
  <si>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</si>
  <si>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</si>
  <si>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</si>
  <si>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</si>
  <si>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</si>
  <si>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</si>
  <si>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</si>
  <si>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</si>
  <si>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</si>
  <si>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</si>
  <si>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</si>
  <si>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</si>
  <si>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</si>
  <si>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</si>
  <si>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</si>
  <si>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</si>
  <si>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</si>
  <si>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</si>
  <si>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</si>
  <si>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</si>
  <si>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</si>
  <si>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</si>
  <si>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</si>
  <si>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</si>
  <si>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</si>
  <si>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</si>
  <si>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</si>
  <si>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</si>
  <si>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</si>
  <si>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</si>
  <si>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</si>
  <si>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</si>
  <si>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</si>
  <si>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</si>
  <si>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</si>
  <si>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</si>
  <si>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</si>
  <si>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</si>
  <si>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</si>
  <si>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</si>
  <si>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</si>
  <si>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</si>
  <si>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</si>
  <si>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</si>
  <si>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</si>
  <si>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</si>
  <si>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</si>
  <si>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</si>
  <si>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</si>
  <si>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</si>
  <si>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</si>
  <si>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</si>
  <si>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</si>
  <si>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</si>
  <si>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</si>
  <si>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</si>
  <si>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</si>
  <si>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</si>
  <si>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</si>
  <si>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</si>
  <si>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</si>
  <si>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</si>
  <si>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</si>
  <si>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</si>
  <si>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</si>
  <si>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</si>
  <si>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</si>
  <si>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</si>
  <si>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</si>
  <si>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</si>
  <si>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</si>
  <si>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</si>
  <si>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</si>
  <si>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</si>
  <si>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</si>
  <si>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</si>
  <si>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</si>
  <si>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</si>
  <si>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</si>
  <si>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</si>
  <si>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</si>
  <si>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</si>
  <si>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</si>
  <si>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</si>
  <si>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</si>
  <si>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</si>
  <si>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</si>
  <si>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</si>
  <si>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</si>
  <si>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</si>
  <si>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</si>
  <si>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</si>
  <si>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</si>
  <si>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</si>
  <si>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</si>
  <si>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</si>
  <si>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</si>
  <si>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</si>
  <si>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</si>
  <si>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</si>
  <si>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</si>
  <si>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</si>
  <si>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</si>
  <si>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</si>
  <si>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</si>
  <si>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</si>
  <si>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</si>
  <si>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</si>
  <si>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</si>
  <si>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</si>
  <si>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</si>
  <si>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</si>
  <si>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</si>
  <si>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</si>
  <si>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</si>
  <si>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</si>
  <si>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</si>
  <si>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</si>
  <si>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</si>
  <si>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</si>
  <si>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</si>
  <si>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</si>
  <si>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</si>
  <si>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</si>
  <si>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</si>
  <si>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</si>
  <si>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</si>
  <si>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</si>
  <si>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</si>
  <si>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</si>
  <si>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</si>
  <si>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</si>
  <si>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</si>
  <si>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</si>
  <si>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</si>
  <si>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</si>
  <si>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</si>
  <si>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</si>
  <si>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</si>
  <si>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</si>
  <si>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</si>
  <si>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</si>
  <si>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</si>
  <si>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</si>
  <si>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</si>
  <si>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</si>
  <si>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</si>
  <si>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</si>
  <si>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</si>
  <si>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</si>
  <si>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</si>
  <si>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</si>
  <si>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</si>
  <si>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</si>
  <si>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</si>
  <si>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</si>
  <si>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</si>
  <si>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</si>
  <si>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</si>
  <si>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</si>
  <si>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</si>
  <si>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</si>
  <si>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</si>
  <si>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</si>
  <si>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</si>
  <si>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</si>
  <si>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</si>
  <si>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</si>
  <si>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</si>
  <si>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</si>
  <si>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</si>
  <si>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</si>
  <si>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</si>
  <si>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</si>
  <si>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</si>
  <si>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</si>
  <si>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</si>
  <si>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</si>
  <si>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</si>
  <si>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</si>
  <si>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</si>
  <si>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</si>
  <si>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</si>
  <si>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</si>
  <si>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</si>
  <si>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</si>
  <si>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</si>
  <si>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</si>
  <si>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</si>
  <si>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</si>
  <si>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</si>
  <si>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</si>
  <si>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</si>
  <si>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</si>
  <si>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</si>
  <si>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</si>
  <si>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</si>
  <si>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</si>
  <si>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</si>
  <si>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</si>
  <si>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</si>
  <si>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</si>
  <si>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</si>
  <si>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</si>
  <si>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</si>
  <si>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</si>
  <si>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</si>
  <si>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</si>
  <si>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</si>
  <si>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</si>
  <si>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</si>
  <si>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</si>
  <si>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</si>
  <si>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</si>
  <si>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</si>
  <si>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</si>
  <si>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</si>
  <si>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</si>
  <si>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</si>
  <si>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</si>
  <si>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</si>
  <si>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</si>
  <si>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</si>
  <si>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</si>
  <si>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</si>
  <si>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</si>
  <si>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</si>
  <si>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</si>
  <si>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</si>
  <si>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</si>
  <si>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</si>
  <si>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</si>
  <si>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</si>
  <si>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</si>
  <si>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</si>
  <si>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</si>
  <si>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</si>
  <si>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</si>
  <si>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</si>
  <si>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</si>
  <si>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</si>
  <si>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</si>
  <si>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</si>
  <si>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</si>
  <si>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</si>
  <si>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</si>
  <si>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</si>
  <si>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</si>
  <si>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</si>
  <si>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</si>
  <si>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</si>
  <si>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</si>
  <si>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</si>
  <si>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</si>
  <si>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</si>
  <si>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</si>
  <si>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</si>
  <si>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</si>
  <si>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</si>
  <si>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</si>
  <si>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</si>
  <si>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</si>
  <si>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</si>
  <si>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</si>
  <si>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</si>
  <si>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</si>
  <si>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</si>
  <si>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</si>
  <si>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</si>
  <si>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</si>
  <si>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</si>
  <si>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</si>
  <si>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</si>
  <si>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</si>
  <si>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</si>
  <si>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</si>
  <si>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</si>
  <si>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</si>
  <si>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</si>
  <si>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</si>
  <si>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</si>
  <si>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</si>
  <si>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</si>
  <si>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</si>
  <si>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</si>
  <si>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</si>
  <si>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</si>
  <si>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</si>
  <si>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</si>
  <si>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</si>
  <si>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</si>
  <si>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</si>
  <si>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</si>
  <si>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</si>
  <si>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</si>
  <si>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</si>
  <si>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</si>
  <si>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</si>
  <si>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</si>
  <si>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</si>
  <si>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</si>
  <si>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</si>
  <si>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</si>
  <si>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</si>
  <si>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</si>
  <si>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</si>
  <si>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</si>
  <si>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</si>
  <si>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</si>
  <si>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</si>
  <si>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</si>
  <si>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</si>
  <si>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</si>
  <si>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</si>
  <si>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</si>
  <si>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</si>
  <si>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</si>
  <si>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</si>
  <si>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</si>
  <si>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</si>
  <si>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</si>
  <si>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</si>
  <si>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</si>
  <si>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</si>
  <si>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</si>
  <si>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</si>
  <si>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</si>
  <si>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</si>
  <si>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</si>
  <si>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</si>
  <si>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</si>
  <si>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</si>
  <si>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</si>
  <si>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</si>
  <si>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</si>
  <si>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</si>
  <si>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</si>
  <si>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</si>
  <si>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</si>
  <si>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</si>
  <si>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</si>
  <si>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</si>
  <si>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</si>
  <si>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</si>
  <si>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</si>
  <si>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</si>
  <si>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</si>
  <si>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</si>
  <si>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</si>
  <si>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</si>
  <si>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</si>
  <si>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</si>
  <si>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</si>
  <si>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</si>
  <si>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</si>
  <si>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</si>
  <si>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</si>
  <si>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</si>
  <si>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</si>
  <si>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</si>
  <si>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</si>
  <si>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</si>
  <si>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</si>
  <si>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</si>
  <si>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</si>
  <si>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</si>
  <si>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</si>
  <si>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</si>
  <si>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</si>
  <si>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</si>
  <si>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</si>
  <si>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</si>
  <si>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</si>
  <si>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</si>
  <si>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</si>
  <si>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</si>
  <si>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</si>
  <si>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</si>
  <si>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</si>
  <si>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</si>
  <si>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</si>
  <si>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</si>
  <si>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</si>
  <si>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</si>
  <si>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</si>
  <si>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</si>
  <si>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</si>
  <si>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</si>
  <si>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</si>
  <si>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</si>
  <si>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</si>
  <si>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</si>
  <si>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</si>
  <si>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</si>
  <si>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</si>
  <si>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</si>
  <si>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</si>
  <si>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</si>
  <si>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</si>
  <si>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</si>
  <si>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</si>
  <si>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</si>
  <si>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</si>
  <si>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</si>
  <si>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</si>
  <si>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</si>
  <si>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</si>
  <si>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</si>
  <si>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</si>
  <si>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</si>
  <si>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</si>
  <si>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</si>
  <si>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</si>
  <si>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</si>
  <si>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</si>
  <si>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</si>
  <si>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</si>
  <si>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</si>
  <si>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</si>
  <si>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</si>
  <si>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</si>
  <si>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</si>
  <si>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</si>
  <si>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</si>
  <si>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</si>
  <si>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</si>
  <si>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</si>
  <si>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</si>
  <si>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</si>
  <si>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</si>
  <si>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</si>
  <si>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</si>
  <si>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</si>
  <si>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</si>
  <si>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</si>
  <si>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</si>
  <si>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</si>
  <si>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</si>
  <si>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</si>
  <si>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</si>
  <si>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</si>
  <si>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</si>
  <si>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</si>
  <si>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</si>
  <si>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</si>
  <si>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</si>
  <si>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</si>
  <si>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</si>
  <si>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</si>
  <si>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</si>
  <si>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</si>
  <si>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</si>
  <si>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</si>
  <si>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</si>
  <si>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</si>
  <si>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</si>
  <si>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</si>
  <si>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</si>
  <si>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</si>
  <si>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</si>
  <si>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</si>
  <si>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</si>
  <si>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</si>
  <si>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</si>
  <si>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</si>
  <si>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</si>
  <si>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</si>
  <si>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</si>
  <si>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</si>
  <si>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</si>
  <si>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</si>
  <si>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</si>
  <si>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</si>
  <si>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</si>
  <si>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</si>
  <si>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</si>
  <si>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</si>
  <si>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</si>
  <si>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</si>
  <si>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</si>
  <si>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</si>
  <si>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</si>
  <si>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</si>
  <si>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</si>
  <si>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</si>
  <si>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</si>
  <si>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</si>
  <si>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</si>
  <si>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</si>
  <si>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</si>
  <si>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</si>
  <si>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</si>
  <si>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</si>
  <si>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</si>
  <si>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</si>
  <si>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</si>
  <si>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</si>
  <si>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</si>
  <si>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</si>
  <si>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</si>
  <si>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</si>
  <si>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</si>
  <si>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</si>
  <si>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</si>
  <si>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</si>
  <si>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</si>
  <si>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</si>
  <si>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</si>
  <si>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</si>
  <si>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</si>
  <si>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</si>
  <si>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</si>
  <si>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</si>
  <si>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</si>
  <si>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</si>
  <si>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</si>
  <si>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</si>
  <si>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</si>
  <si>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</si>
  <si>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</si>
  <si>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</si>
  <si>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</si>
  <si>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</si>
  <si>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</si>
  <si>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</si>
  <si>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</si>
  <si>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</si>
  <si>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</si>
  <si>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</si>
  <si>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</si>
  <si>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</si>
  <si>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</si>
  <si>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</si>
  <si>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</si>
  <si>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</si>
  <si>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</si>
  <si>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</si>
  <si>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</si>
  <si>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</si>
  <si>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</si>
  <si>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</si>
  <si>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</si>
  <si>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</si>
  <si>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</si>
  <si>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</si>
  <si>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</si>
  <si>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</si>
  <si>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</si>
  <si>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</si>
  <si>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</si>
  <si>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</si>
  <si>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</si>
  <si>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</si>
  <si>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</si>
  <si>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</si>
  <si>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</si>
  <si>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</si>
  <si>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</si>
  <si>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</si>
  <si>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</si>
  <si>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</si>
  <si>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</si>
  <si>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</si>
  <si>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</si>
  <si>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</si>
  <si>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</si>
  <si>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</si>
  <si>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</si>
  <si>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</si>
  <si>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</si>
  <si>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</si>
  <si>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</si>
  <si>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</si>
  <si>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</si>
  <si>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</si>
  <si>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</si>
  <si>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</si>
  <si>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</si>
  <si>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</si>
  <si>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</si>
  <si>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</si>
  <si>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</si>
  <si>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</si>
  <si>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</si>
  <si>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</si>
  <si>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</si>
  <si>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</si>
  <si>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</si>
  <si>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</si>
  <si>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</si>
  <si>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</si>
  <si>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</si>
  <si>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</si>
  <si>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</si>
  <si>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</si>
  <si>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</si>
  <si>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</si>
  <si>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</si>
  <si>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</si>
  <si>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</si>
  <si>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</si>
  <si>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</si>
  <si>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</si>
  <si>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</si>
  <si>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</si>
  <si>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</si>
  <si>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</si>
  <si>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</si>
  <si>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</si>
  <si>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</si>
  <si>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</si>
  <si>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</si>
  <si>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</si>
  <si>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</si>
  <si>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</si>
  <si>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</si>
  <si>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</si>
  <si>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</si>
  <si>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</si>
  <si>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</si>
  <si>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</si>
  <si>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</si>
  <si>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</si>
  <si>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</si>
  <si>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</si>
  <si>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</si>
  <si>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</si>
  <si>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</si>
  <si>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</si>
  <si>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</si>
  <si>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</si>
  <si>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</si>
  <si>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</si>
  <si>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</si>
  <si>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</si>
  <si>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</si>
  <si>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</si>
  <si>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</si>
  <si>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</si>
  <si>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</si>
  <si>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</si>
  <si>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</si>
  <si>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</si>
  <si>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</si>
  <si>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</si>
  <si>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</si>
  <si>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</si>
  <si>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</si>
  <si>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</si>
  <si>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</si>
  <si>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</si>
  <si>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</si>
  <si>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</si>
  <si>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</si>
  <si>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</si>
  <si>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</si>
  <si>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</si>
  <si>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</si>
  <si>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</si>
  <si>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</si>
  <si>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</si>
  <si>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</si>
  <si>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</si>
  <si>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</si>
  <si>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</si>
  <si>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</si>
  <si>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</si>
  <si>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</si>
  <si>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</si>
  <si>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</si>
  <si>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</si>
  <si>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</si>
  <si>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</si>
  <si>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</si>
  <si>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</si>
  <si>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</si>
  <si>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</si>
  <si>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</si>
  <si>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</si>
  <si>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</si>
  <si>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</si>
  <si>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</si>
  <si>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</si>
  <si>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</si>
  <si>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</si>
  <si>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</si>
  <si>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</si>
  <si>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</si>
  <si>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</si>
  <si>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</si>
  <si>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</si>
  <si>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</si>
  <si>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</si>
  <si>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</si>
  <si>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</si>
  <si>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</si>
  <si>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</si>
  <si>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</si>
  <si>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</si>
  <si>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</si>
  <si>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</si>
  <si>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</si>
  <si>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</si>
  <si>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</si>
  <si>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</si>
  <si>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</si>
  <si>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</si>
  <si>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</si>
  <si>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</si>
  <si>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</si>
  <si>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</si>
  <si>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</si>
  <si>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</si>
  <si>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</si>
  <si>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</si>
  <si>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</si>
  <si>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</si>
  <si>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</si>
  <si>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</si>
  <si>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</si>
  <si>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</si>
  <si>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</si>
  <si>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</si>
  <si>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</si>
  <si>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</si>
  <si>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</si>
  <si>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</si>
  <si>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</si>
  <si>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</si>
  <si>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</si>
  <si>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</si>
  <si>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</si>
  <si>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</si>
  <si>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</si>
  <si>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</si>
  <si>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</si>
  <si>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</si>
  <si>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</si>
  <si>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</si>
  <si>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</si>
  <si>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</si>
  <si>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</si>
  <si>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</si>
  <si>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</si>
  <si>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</si>
  <si>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</si>
  <si>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</si>
  <si>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</si>
  <si>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</si>
  <si>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</si>
  <si>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</si>
  <si>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</si>
  <si>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</si>
  <si>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</si>
  <si>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</si>
  <si>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</si>
  <si>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</si>
  <si>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</si>
  <si>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</si>
  <si>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</si>
  <si>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</si>
  <si>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</si>
  <si>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</si>
  <si>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</si>
  <si>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</si>
  <si>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</si>
  <si>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</si>
  <si>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</si>
  <si>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</si>
  <si>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</si>
  <si>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</si>
  <si>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</si>
  <si>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</si>
  <si>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</si>
  <si>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</si>
  <si>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</si>
  <si>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</si>
  <si>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</si>
  <si>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</si>
  <si>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</si>
  <si>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</si>
  <si>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</si>
  <si>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</si>
  <si>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</si>
  <si>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</si>
  <si>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</si>
  <si>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</si>
  <si>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</si>
  <si>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</si>
  <si>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</si>
  <si>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</si>
  <si>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</si>
  <si>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</si>
  <si>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</si>
  <si>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</si>
  <si>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</si>
  <si>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</si>
  <si>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</si>
  <si>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</si>
  <si>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</si>
  <si>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</si>
  <si>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</si>
  <si>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</si>
  <si>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</si>
  <si>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</si>
  <si>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</si>
  <si>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</si>
  <si>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</si>
  <si>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</si>
  <si>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</si>
  <si>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</si>
  <si>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</si>
  <si>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</si>
  <si>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</si>
  <si>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</si>
  <si>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</si>
  <si>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</si>
  <si>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</si>
  <si>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</si>
  <si>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</si>
  <si>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</si>
  <si>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</si>
  <si>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</si>
  <si>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</si>
  <si>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</si>
  <si>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</si>
  <si>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</si>
  <si>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</si>
  <si>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</si>
  <si>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</si>
  <si>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</si>
  <si>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</si>
  <si>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</si>
  <si>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</si>
  <si>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</si>
  <si>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</si>
  <si>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</si>
  <si>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</si>
  <si>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</si>
  <si>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</si>
  <si>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</si>
  <si>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</si>
  <si>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</si>
  <si>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</si>
  <si>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</si>
  <si>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</si>
  <si>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</si>
  <si>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</si>
  <si>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</si>
  <si>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</si>
  <si>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</si>
  <si>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</si>
  <si>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</si>
  <si>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</si>
  <si>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</si>
  <si>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</si>
  <si>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</si>
  <si>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</si>
  <si>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</si>
  <si>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</si>
  <si>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</si>
  <si>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</si>
  <si>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</si>
  <si>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</si>
  <si>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</si>
  <si>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</si>
  <si>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</si>
  <si>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</si>
  <si>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</si>
  <si>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</si>
  <si>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</si>
  <si>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</si>
  <si>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</si>
  <si>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</si>
  <si>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</si>
  <si>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</si>
  <si>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</si>
  <si>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</si>
  <si>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</si>
  <si>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</si>
  <si>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</si>
  <si>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</si>
  <si>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</si>
  <si>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</si>
  <si>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</si>
  <si>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</si>
  <si>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</si>
  <si>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</si>
  <si>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</si>
  <si>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</si>
  <si>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</si>
  <si>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</si>
  <si>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</si>
  <si>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</si>
  <si>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</si>
  <si>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</si>
  <si>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</si>
  <si>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</si>
  <si>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</si>
  <si>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</si>
  <si>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</si>
  <si>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</si>
  <si>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</si>
  <si>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</si>
  <si>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</si>
  <si>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</si>
  <si>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</si>
  <si>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</si>
  <si>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</si>
  <si>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</si>
  <si>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</si>
  <si>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</si>
  <si>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</si>
  <si>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</si>
  <si>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</si>
  <si>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</si>
  <si>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</si>
  <si>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</si>
  <si>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</si>
  <si>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</si>
  <si>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</si>
  <si>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</si>
  <si>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</si>
  <si>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</si>
  <si>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</si>
  <si>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</si>
  <si>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</si>
  <si>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</si>
  <si>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</si>
  <si>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</si>
  <si>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</si>
  <si>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</si>
  <si>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</si>
  <si>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</si>
  <si>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</si>
  <si>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</si>
  <si>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</si>
  <si>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</si>
  <si>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</si>
  <si>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</si>
  <si>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</si>
  <si>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</si>
  <si>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</si>
  <si>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</si>
  <si>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</si>
  <si>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</si>
  <si>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</si>
  <si>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</si>
  <si>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</si>
  <si>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</si>
  <si>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</si>
  <si>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</si>
  <si>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</si>
  <si>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</si>
  <si>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</si>
  <si>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</si>
  <si>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</si>
  <si>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</si>
  <si>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</si>
  <si>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</si>
  <si>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</si>
  <si>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</si>
  <si>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</si>
  <si>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</si>
  <si>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</si>
  <si>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</si>
  <si>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</si>
  <si>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</si>
  <si>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</si>
  <si>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</si>
  <si>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</si>
  <si>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</si>
  <si>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</si>
  <si>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</si>
  <si>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</si>
  <si>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</si>
  <si>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</si>
  <si>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</si>
  <si>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</si>
  <si>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</si>
  <si>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</si>
  <si>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</si>
  <si>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</si>
  <si>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</si>
  <si>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</si>
  <si>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</si>
  <si>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</si>
  <si>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</si>
  <si>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</si>
  <si>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</si>
  <si>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</si>
  <si>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</si>
  <si>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</si>
  <si>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</si>
  <si>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</si>
  <si>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</si>
  <si>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</si>
  <si>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</si>
  <si>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</si>
  <si>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</si>
  <si>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</si>
  <si>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</si>
  <si>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</si>
  <si>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</si>
  <si>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</si>
  <si>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</si>
  <si>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</si>
  <si>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</si>
  <si>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</si>
  <si>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</si>
  <si>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</si>
  <si>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</si>
  <si>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</si>
  <si>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</si>
  <si>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</si>
  <si>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</si>
  <si>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</si>
  <si>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</si>
  <si>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</si>
  <si>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</si>
  <si>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</si>
  <si>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</si>
  <si>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</si>
  <si>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</si>
  <si>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</si>
  <si>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</si>
  <si>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</si>
  <si>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</si>
  <si>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</si>
  <si>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</si>
  <si>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</si>
  <si>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</si>
  <si>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</si>
  <si>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</si>
  <si>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</si>
  <si>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</si>
  <si>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</si>
  <si>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</si>
  <si>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</si>
  <si>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</si>
  <si>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</si>
  <si>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</si>
  <si>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</si>
  <si>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</si>
  <si>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</si>
  <si>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</si>
  <si>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</si>
  <si>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</si>
  <si>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</si>
  <si>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</si>
  <si>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</si>
  <si>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</si>
  <si>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</si>
  <si>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</si>
  <si>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</si>
  <si>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</si>
  <si>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</si>
  <si>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</si>
  <si>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</si>
  <si>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</si>
  <si>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</si>
  <si>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</si>
  <si>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</si>
  <si>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</si>
  <si>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</si>
  <si>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</si>
  <si>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</si>
  <si>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</si>
  <si>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</si>
  <si>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</si>
  <si>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</si>
  <si>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</si>
  <si>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</si>
  <si>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</si>
  <si>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</si>
  <si>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</si>
  <si>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</si>
  <si>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</si>
  <si>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</si>
  <si>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</si>
  <si>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</si>
  <si>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</si>
  <si>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</si>
  <si>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</si>
  <si>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</si>
  <si>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</si>
  <si>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</si>
  <si>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</si>
  <si>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</si>
  <si>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</si>
  <si>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</si>
  <si>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</si>
  <si>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</si>
  <si>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</si>
  <si>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</si>
  <si>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</si>
  <si>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</si>
  <si>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</si>
  <si>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</si>
  <si>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</si>
  <si>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</si>
  <si>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</si>
  <si>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</si>
  <si>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</si>
  <si>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</si>
  <si>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</si>
  <si>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</si>
  <si>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</si>
  <si>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</si>
  <si>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</si>
  <si>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</si>
  <si>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</si>
  <si>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</si>
  <si>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</si>
  <si>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</si>
  <si>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</si>
  <si>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</si>
  <si>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</si>
  <si>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</si>
  <si>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</si>
  <si>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</si>
  <si>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</si>
  <si>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</si>
  <si>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</si>
  <si>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</si>
  <si>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</si>
  <si>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</si>
  <si>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</si>
  <si>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</si>
  <si>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</si>
  <si>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</si>
  <si>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</si>
  <si>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</si>
  <si>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</si>
  <si>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</si>
  <si>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</si>
  <si>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</si>
  <si>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</si>
  <si>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</si>
  <si>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</si>
  <si>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</si>
  <si>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</si>
  <si>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</si>
  <si>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</si>
  <si>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</si>
  <si>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</si>
  <si>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</si>
  <si>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</si>
  <si>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</si>
  <si>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</si>
  <si>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</si>
  <si>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</si>
  <si>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</si>
  <si>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</si>
  <si>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</si>
  <si>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</si>
  <si>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</si>
  <si>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</si>
  <si>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</si>
  <si>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</si>
  <si>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</si>
  <si>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</si>
  <si>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</si>
  <si>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</si>
  <si>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</si>
  <si>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</si>
  <si>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</si>
  <si>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</si>
  <si>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</si>
  <si>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</si>
  <si>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</si>
  <si>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</si>
  <si>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</si>
  <si>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</si>
  <si>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</si>
  <si>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</si>
  <si>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</si>
  <si>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</si>
  <si>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</si>
  <si>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</si>
  <si>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</si>
  <si>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</si>
  <si>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</si>
  <si>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</si>
  <si>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</si>
  <si>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</si>
  <si>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</si>
  <si>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</si>
  <si>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</si>
  <si>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</si>
  <si>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</si>
  <si>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</si>
  <si>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</si>
  <si>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</si>
  <si>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</si>
  <si>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</si>
  <si>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</si>
  <si>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</si>
  <si>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</si>
  <si>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</si>
  <si>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</si>
  <si>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</si>
  <si>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</si>
  <si>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</si>
  <si>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</si>
  <si>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</si>
  <si>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</si>
  <si>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</si>
  <si>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</si>
  <si>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</si>
  <si>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</si>
  <si>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</si>
  <si>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</si>
  <si>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</si>
  <si>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</si>
  <si>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</si>
  <si>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</si>
  <si>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</si>
  <si>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</si>
  <si>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</si>
  <si>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</si>
  <si>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</si>
  <si>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</si>
  <si>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</si>
  <si>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</si>
  <si>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</si>
  <si>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</si>
  <si>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</si>
  <si>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</si>
  <si>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</si>
  <si>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</si>
  <si>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</si>
  <si>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</si>
  <si>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</si>
  <si>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</si>
  <si>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</si>
  <si>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</si>
  <si>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</si>
  <si>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</si>
  <si>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</si>
  <si>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</si>
  <si>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</si>
  <si>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</si>
  <si>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</si>
  <si>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</si>
  <si>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</si>
  <si>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</si>
  <si>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</si>
  <si>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</si>
  <si>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</si>
  <si>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</si>
  <si>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</si>
  <si>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</si>
  <si>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</si>
  <si>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</si>
  <si>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</si>
  <si>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</si>
  <si>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</si>
  <si>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</si>
  <si>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</si>
  <si>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</si>
  <si>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</si>
  <si>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</si>
  <si>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</si>
  <si>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</si>
  <si>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</si>
  <si>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</si>
  <si>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</si>
  <si>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</si>
  <si>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</si>
  <si>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</si>
  <si>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</si>
  <si>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</si>
  <si>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</si>
  <si>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</si>
  <si>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</si>
  <si>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</si>
  <si>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</si>
  <si>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</si>
  <si>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</si>
  <si>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</si>
  <si>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</si>
  <si>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</si>
  <si>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</si>
  <si>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</si>
  <si>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</si>
  <si>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</si>
  <si>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</si>
  <si>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</si>
  <si>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</si>
  <si>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</si>
  <si>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</si>
  <si>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</si>
  <si>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</si>
  <si>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</si>
  <si>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</si>
  <si>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</si>
  <si>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</si>
  <si>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</si>
  <si>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</si>
  <si>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</si>
  <si>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</si>
  <si>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</si>
  <si>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</si>
  <si>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</si>
  <si>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</si>
  <si>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</si>
  <si>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</si>
  <si>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</si>
  <si>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</si>
  <si>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</si>
  <si>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</si>
  <si>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</si>
  <si>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</si>
  <si>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</si>
  <si>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</si>
  <si>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</si>
  <si>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</si>
  <si>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</si>
  <si>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</si>
  <si>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</si>
  <si>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</si>
  <si>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</si>
  <si>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</si>
  <si>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</si>
  <si>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</si>
  <si>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</si>
  <si>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</si>
  <si>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</si>
  <si>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</si>
  <si>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</si>
  <si>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</si>
  <si>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</si>
  <si>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</si>
  <si>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</si>
  <si>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</si>
  <si>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</si>
  <si>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</si>
  <si>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</si>
  <si>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</si>
  <si>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</si>
  <si>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</si>
  <si>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</si>
  <si>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</si>
  <si>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</si>
  <si>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</si>
  <si>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</si>
  <si>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</si>
  <si>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</si>
  <si>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</si>
  <si>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</si>
  <si>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</si>
  <si>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</si>
  <si>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</si>
  <si>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</si>
  <si>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</si>
  <si>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</si>
  <si>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</si>
  <si>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</si>
  <si>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</si>
  <si>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</si>
  <si>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</si>
  <si>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</si>
  <si>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</si>
  <si>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</si>
  <si>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</si>
  <si>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</si>
  <si>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</si>
  <si>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</si>
  <si>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</si>
  <si>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</si>
  <si>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</si>
  <si>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</si>
  <si>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</si>
  <si>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</si>
  <si>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</si>
  <si>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</si>
  <si>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</si>
  <si>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</si>
  <si>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</si>
  <si>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</si>
  <si>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</si>
  <si>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</si>
  <si>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</si>
  <si>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</si>
  <si>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</si>
  <si>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</si>
  <si>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</si>
  <si>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</si>
  <si>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</si>
  <si>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</si>
  <si>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</si>
  <si>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</si>
  <si>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</si>
  <si>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</si>
  <si>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</si>
  <si>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</si>
  <si>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</si>
  <si>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</si>
  <si>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</si>
  <si>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</si>
  <si>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</si>
  <si>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</si>
  <si>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</si>
  <si>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</si>
  <si>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</si>
  <si>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</si>
  <si>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</si>
  <si>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</si>
  <si>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</si>
  <si>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</si>
  <si>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</si>
  <si>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</si>
  <si>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</si>
  <si>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</si>
  <si>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</si>
  <si>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</si>
  <si>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</si>
  <si>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</si>
  <si>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</si>
  <si>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</si>
  <si>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</si>
  <si>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</si>
  <si>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</si>
  <si>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</si>
  <si>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</si>
  <si>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</si>
  <si>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</si>
  <si>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</si>
  <si>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</si>
  <si>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</si>
  <si>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</si>
  <si>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</si>
  <si>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</si>
  <si>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</si>
  <si>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</si>
  <si>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</si>
  <si>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</si>
  <si>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</si>
  <si>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</si>
  <si>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</si>
  <si>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</si>
  <si>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</si>
  <si>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</si>
  <si>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</si>
  <si>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</si>
  <si>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</si>
  <si>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</si>
  <si>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</si>
  <si>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</si>
  <si>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</si>
  <si>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</si>
  <si>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</si>
  <si>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</si>
  <si>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</si>
  <si>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</si>
  <si>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</si>
  <si>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</si>
  <si>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</si>
  <si>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</si>
  <si>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</si>
  <si>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</si>
  <si>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</si>
  <si>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</si>
  <si>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</si>
  <si>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</si>
  <si>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</si>
  <si>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</si>
  <si>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</si>
  <si>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</si>
  <si>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</si>
  <si>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</si>
  <si>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</si>
  <si>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</si>
  <si>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</si>
  <si>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</si>
  <si>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</si>
  <si>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</si>
  <si>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</si>
  <si>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</si>
  <si>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</si>
  <si>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</si>
  <si>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</si>
  <si>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</si>
  <si>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</si>
  <si>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</si>
  <si>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</si>
  <si>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</si>
  <si>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</si>
  <si>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</si>
  <si>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</si>
  <si>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</si>
  <si>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</si>
  <si>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</si>
  <si>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</si>
  <si>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</si>
  <si>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</si>
  <si>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</si>
  <si>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</si>
  <si>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</si>
  <si>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</si>
  <si>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</si>
  <si>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</si>
  <si>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</si>
  <si>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</si>
  <si>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</si>
  <si>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</si>
  <si>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</si>
  <si>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</si>
  <si>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</si>
  <si>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</si>
  <si>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</si>
  <si>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</si>
  <si>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</si>
  <si>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</si>
  <si>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</si>
  <si>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</si>
  <si>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</si>
  <si>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</si>
  <si>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</si>
  <si>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</si>
  <si>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</si>
  <si>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</si>
  <si>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</si>
  <si>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</si>
  <si>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</si>
  <si>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</si>
  <si>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</si>
  <si>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</si>
  <si>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</si>
  <si>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</si>
  <si>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</si>
  <si>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</si>
  <si>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</si>
  <si>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</si>
  <si>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</si>
  <si>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</si>
  <si>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</si>
  <si>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</si>
  <si>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</si>
  <si>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</si>
  <si>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</si>
  <si>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</si>
  <si>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</si>
  <si>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</si>
  <si>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</si>
  <si>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</si>
  <si>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</si>
  <si>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</si>
  <si>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</si>
  <si>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</si>
  <si>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</si>
  <si>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</si>
  <si>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</si>
  <si>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</si>
  <si>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</si>
  <si>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</si>
  <si>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</si>
  <si>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</si>
  <si>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</si>
  <si>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</si>
  <si>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</si>
  <si>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</si>
  <si>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</si>
  <si>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</si>
  <si>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</si>
  <si>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</si>
  <si>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</si>
  <si>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</si>
  <si>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</si>
  <si>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</si>
  <si>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</si>
  <si>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</si>
  <si>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</si>
  <si>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</si>
  <si>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</si>
  <si>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</si>
  <si>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</si>
  <si>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</si>
  <si>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</si>
  <si>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</si>
  <si>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</si>
  <si>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</si>
  <si>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</si>
  <si>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</si>
  <si>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</si>
  <si>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</si>
  <si>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</si>
  <si>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</si>
  <si>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</si>
  <si>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</si>
  <si>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</si>
  <si>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</si>
  <si>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</si>
  <si>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</si>
  <si>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</si>
  <si>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</si>
  <si>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</si>
  <si>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</si>
  <si>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</si>
  <si>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</si>
  <si>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</si>
  <si>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</si>
  <si>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</si>
  <si>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</si>
  <si>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</si>
  <si>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</si>
  <si>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</si>
  <si>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</si>
  <si>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</si>
  <si>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</si>
  <si>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</si>
  <si>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</si>
  <si>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</si>
  <si>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</si>
  <si>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</si>
  <si>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</si>
  <si>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</si>
  <si>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</si>
  <si>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</si>
  <si>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</si>
  <si>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</si>
  <si>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</si>
  <si>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</si>
  <si>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</si>
  <si>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</si>
  <si>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</si>
  <si>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</si>
  <si>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</si>
  <si>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</si>
  <si>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</si>
  <si>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</si>
  <si>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</si>
  <si>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</si>
  <si>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</si>
  <si>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</si>
  <si>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</si>
  <si>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</si>
  <si>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</si>
  <si>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</si>
  <si>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</si>
  <si>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</si>
  <si>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</si>
  <si>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</si>
  <si>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</si>
  <si>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</si>
  <si>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</si>
  <si>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</si>
  <si>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</si>
  <si>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</si>
  <si>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</si>
  <si>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</si>
  <si>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</si>
  <si>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</si>
  <si>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</si>
  <si>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</si>
  <si>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</si>
  <si>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</si>
  <si>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</si>
  <si>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</si>
  <si>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</si>
  <si>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</si>
  <si>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</si>
  <si>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</si>
  <si>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</si>
  <si>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</si>
  <si>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</si>
  <si>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</si>
  <si>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</si>
  <si>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</si>
  <si>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</si>
  <si>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</si>
  <si>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</si>
  <si>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</si>
  <si>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</si>
  <si>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</si>
  <si>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</si>
  <si>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</si>
  <si>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</si>
  <si>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</si>
  <si>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</si>
  <si>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</si>
  <si>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</si>
  <si>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</si>
  <si>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</si>
  <si>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</si>
  <si>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</si>
  <si>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</si>
  <si>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</si>
  <si>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</si>
  <si>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</si>
  <si>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</si>
  <si>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</si>
  <si>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</si>
  <si>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</si>
  <si>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</si>
  <si>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</si>
  <si>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</si>
  <si>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</si>
  <si>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</si>
  <si>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</si>
  <si>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</si>
  <si>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</si>
  <si>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</si>
  <si>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</si>
  <si>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</si>
  <si>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</si>
  <si>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</si>
  <si>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</si>
  <si>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</si>
  <si>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</si>
  <si>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</si>
  <si>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</si>
  <si>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</si>
  <si>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</si>
  <si>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</si>
  <si>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</si>
  <si>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</si>
  <si>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</si>
  <si>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</si>
  <si>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</si>
  <si>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</si>
  <si>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</si>
  <si>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</si>
  <si>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</si>
  <si>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</si>
  <si>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</si>
  <si>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</si>
  <si>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</si>
  <si>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</si>
  <si>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</si>
  <si>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</si>
  <si>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</si>
  <si>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</si>
  <si>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</si>
  <si>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</si>
  <si>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</si>
  <si>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</si>
  <si>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</si>
  <si>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</si>
  <si>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</si>
  <si>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</si>
  <si>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</si>
  <si>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</si>
  <si>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</si>
  <si>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</si>
  <si>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</si>
  <si>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</si>
  <si>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</si>
  <si>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</si>
  <si>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</si>
  <si>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</si>
  <si>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</si>
  <si>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</si>
  <si>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</si>
  <si>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</si>
  <si>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</si>
  <si>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</si>
  <si>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</si>
  <si>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</si>
  <si>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</si>
  <si>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</si>
  <si>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</si>
  <si>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</si>
  <si>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</si>
  <si>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</si>
  <si>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</si>
  <si>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</si>
  <si>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</si>
  <si>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</si>
  <si>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</si>
  <si>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</si>
  <si>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</si>
  <si>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</si>
  <si>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</si>
  <si>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</si>
  <si>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</si>
  <si>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</si>
  <si>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</si>
  <si>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</si>
  <si>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</si>
  <si>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</si>
  <si>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</si>
  <si>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</si>
  <si>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</si>
  <si>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</si>
  <si>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</si>
  <si>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</si>
  <si>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</si>
  <si>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</si>
  <si>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</si>
  <si>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</si>
  <si>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</si>
  <si>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</si>
  <si>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</si>
  <si>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</si>
  <si>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</si>
  <si>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</si>
  <si>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</si>
  <si>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</si>
  <si>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</si>
  <si>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</si>
  <si>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</si>
  <si>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</si>
  <si>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</si>
  <si>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</si>
  <si>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</si>
  <si>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</si>
  <si>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</si>
  <si>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</si>
  <si>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</si>
  <si>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</si>
  <si>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</si>
  <si>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</si>
  <si>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</si>
  <si>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</si>
  <si>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</si>
  <si>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</si>
  <si>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</si>
  <si>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</si>
  <si>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</si>
  <si>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</si>
  <si>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</si>
  <si>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</si>
  <si>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</si>
  <si>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</si>
  <si>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</si>
  <si>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</si>
  <si>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</si>
  <si>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</si>
  <si>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</si>
  <si>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</si>
  <si>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</si>
  <si>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</si>
  <si>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</si>
  <si>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</si>
  <si>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</si>
  <si>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</si>
  <si>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</si>
  <si>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</si>
  <si>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</si>
  <si>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</si>
  <si>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</si>
  <si>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</si>
  <si>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</si>
  <si>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</si>
  <si>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</si>
  <si>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</si>
  <si>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</si>
  <si>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</si>
  <si>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</si>
  <si>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</si>
  <si>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</si>
  <si>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</si>
  <si>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</si>
  <si>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</si>
  <si>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</si>
  <si>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</si>
  <si>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</si>
  <si>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</si>
  <si>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</si>
  <si>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</si>
  <si>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</si>
  <si>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</si>
  <si>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</si>
  <si>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</si>
  <si>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</si>
  <si>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</si>
  <si>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</si>
  <si>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</si>
  <si>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</si>
  <si>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</si>
  <si>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</si>
  <si>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</si>
  <si>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</si>
  <si>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</si>
  <si>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</si>
  <si>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</si>
  <si>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</si>
  <si>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</si>
  <si>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</si>
  <si>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</si>
  <si>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</si>
  <si>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</si>
  <si>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</si>
  <si>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</si>
  <si>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</si>
  <si>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</si>
  <si>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</si>
  <si>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</si>
  <si>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</si>
  <si>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</si>
  <si>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</si>
  <si>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</si>
  <si>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</si>
  <si>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</si>
  <si>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</si>
  <si>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</si>
  <si>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</si>
  <si>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</si>
  <si>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</si>
  <si>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</si>
  <si>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</si>
  <si>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</si>
  <si>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</si>
  <si>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</si>
  <si>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</si>
  <si>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</si>
  <si>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</si>
  <si>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</si>
  <si>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</si>
  <si>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</si>
  <si>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</si>
  <si>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</si>
  <si>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</si>
  <si>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</si>
  <si>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</si>
  <si>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</si>
  <si>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</si>
  <si>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</si>
  <si>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</si>
  <si>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</si>
  <si>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</si>
  <si>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</si>
  <si>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</si>
  <si>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</si>
  <si>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</si>
  <si>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</si>
  <si>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</si>
  <si>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</si>
  <si>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</si>
  <si>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</si>
  <si>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</si>
  <si>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</si>
  <si>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</si>
  <si>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</si>
  <si>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</si>
  <si>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</si>
  <si>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</si>
  <si>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</si>
  <si>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</si>
  <si>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</si>
  <si>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</si>
  <si>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</si>
  <si>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</si>
  <si>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</si>
  <si>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</si>
  <si>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</si>
  <si>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</si>
  <si>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</si>
  <si>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</si>
  <si>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</si>
  <si>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</si>
  <si>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</si>
  <si>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</si>
  <si>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</si>
  <si>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</si>
  <si>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</si>
  <si>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</si>
  <si>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</si>
  <si>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</si>
  <si>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</si>
  <si>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</si>
  <si>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</si>
  <si>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</si>
  <si>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</si>
  <si>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</si>
  <si>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</si>
  <si>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</si>
  <si>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</si>
  <si>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</si>
  <si>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</si>
  <si>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</si>
  <si>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</si>
  <si>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</si>
  <si>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</si>
  <si>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</si>
  <si>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</si>
  <si>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</si>
  <si>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</si>
  <si>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</si>
  <si>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</si>
  <si>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</si>
  <si>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</si>
  <si>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</si>
  <si>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</si>
  <si>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</si>
  <si>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</si>
  <si>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</si>
  <si>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</si>
  <si>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</si>
  <si>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</si>
  <si>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</si>
  <si>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</si>
  <si>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</si>
  <si>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</si>
  <si>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</si>
  <si>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</si>
  <si>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</si>
  <si>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</si>
  <si>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</si>
  <si>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</si>
  <si>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</si>
  <si>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</si>
  <si>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</si>
  <si>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</si>
  <si>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</si>
  <si>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</si>
  <si>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</si>
  <si>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</si>
  <si>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</si>
  <si>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</si>
  <si>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</si>
  <si>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</si>
  <si>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</si>
  <si>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</si>
  <si>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</si>
  <si>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</si>
  <si>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</si>
  <si>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</si>
  <si>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</si>
  <si>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</si>
  <si>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</si>
  <si>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</si>
  <si>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</si>
  <si>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</si>
  <si>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</si>
  <si>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</si>
  <si>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</si>
  <si>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</si>
  <si>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</si>
  <si>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</si>
  <si>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</si>
  <si>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</si>
  <si>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</si>
  <si>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</si>
  <si>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</si>
  <si>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</si>
  <si>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</si>
  <si>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</si>
  <si>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</si>
  <si>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</si>
  <si>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</si>
  <si>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</si>
  <si>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</si>
  <si>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</si>
  <si>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</si>
  <si>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</si>
  <si>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</si>
  <si>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</si>
  <si>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</si>
  <si>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</si>
  <si>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</si>
  <si>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</si>
  <si>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</si>
  <si>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</si>
  <si>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</si>
  <si>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</si>
  <si>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</si>
  <si>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</si>
  <si>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</si>
  <si>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</si>
  <si>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</si>
  <si>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</si>
  <si>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</si>
  <si>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</si>
  <si>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</si>
  <si>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</si>
  <si>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</si>
  <si>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</si>
  <si>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</si>
  <si>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</si>
  <si>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</si>
  <si>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</si>
  <si>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</si>
  <si>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</si>
  <si>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</si>
  <si>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</si>
  <si>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</si>
  <si>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</si>
  <si>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</si>
  <si>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</si>
  <si>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</si>
  <si>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</si>
  <si>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</si>
  <si>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</si>
  <si>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</si>
  <si>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</si>
  <si>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</si>
  <si>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</si>
  <si>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</si>
  <si>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</si>
  <si>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</si>
  <si>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</si>
  <si>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</si>
  <si>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</si>
  <si>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</si>
  <si>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</si>
  <si>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</si>
  <si>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</si>
  <si>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</si>
  <si>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</si>
  <si>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</si>
  <si>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</si>
  <si>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</si>
  <si>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</si>
  <si>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</si>
  <si>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</si>
  <si>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</si>
  <si>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</si>
  <si>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</si>
  <si>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</si>
  <si>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</si>
  <si>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</si>
  <si>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</si>
  <si>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</si>
  <si>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</si>
  <si>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</si>
  <si>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</si>
  <si>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</si>
  <si>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</si>
  <si>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</si>
  <si>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</si>
  <si>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</si>
  <si>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</si>
  <si>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</si>
  <si>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</si>
  <si>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</si>
  <si>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</si>
  <si>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</si>
  <si>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</si>
  <si>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</si>
  <si>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</si>
  <si>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</si>
  <si>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</si>
  <si>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</si>
  <si>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</si>
  <si>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</si>
  <si>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</si>
  <si>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</si>
  <si>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</si>
  <si>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</si>
  <si>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</si>
  <si>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</si>
  <si>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</si>
  <si>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</si>
  <si>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</si>
  <si>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</si>
  <si>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</si>
  <si>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</si>
  <si>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</si>
  <si>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</si>
  <si>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</si>
  <si>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</si>
  <si>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</si>
  <si>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</si>
  <si>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</si>
  <si>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</si>
  <si>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</si>
  <si>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</si>
  <si>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</si>
  <si>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</si>
  <si>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</si>
  <si>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</si>
  <si>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</si>
  <si>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</si>
  <si>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</si>
  <si>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</si>
  <si>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</si>
  <si>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</si>
  <si>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</si>
  <si>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</si>
  <si>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</si>
  <si>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</si>
  <si>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</si>
  <si>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</si>
  <si>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</si>
  <si>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</si>
  <si>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</si>
  <si>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</si>
  <si>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</si>
  <si>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</si>
  <si>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</si>
  <si>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</si>
  <si>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</si>
  <si>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</si>
  <si>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</si>
  <si>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</si>
  <si>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</si>
  <si>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</si>
  <si>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</si>
  <si>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</si>
  <si>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</si>
  <si>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</si>
  <si>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</si>
  <si>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</si>
  <si>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</si>
  <si>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</si>
  <si>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</si>
  <si>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</si>
  <si>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</si>
  <si>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</si>
  <si>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</si>
  <si>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</si>
  <si>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</si>
  <si>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</si>
  <si>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</si>
  <si>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</si>
  <si>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</si>
  <si>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</si>
  <si>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</si>
  <si>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</si>
  <si>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</si>
  <si>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</si>
  <si>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</si>
  <si>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</si>
  <si>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</si>
  <si>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</si>
  <si>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</si>
  <si>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</si>
  <si>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</si>
  <si>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</si>
  <si>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</si>
  <si>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</si>
  <si>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</si>
  <si>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</si>
  <si>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</si>
  <si>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</si>
  <si>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</si>
  <si>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</si>
  <si>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</si>
  <si>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</si>
  <si>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</si>
  <si>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</si>
  <si>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</si>
  <si>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</si>
  <si>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</si>
  <si>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</si>
  <si>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</si>
  <si>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</si>
  <si>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</si>
  <si>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</si>
  <si>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</si>
  <si>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</si>
  <si>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</si>
  <si>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</si>
  <si>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</si>
  <si>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</si>
  <si>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</si>
  <si>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</si>
  <si>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</si>
  <si>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</si>
  <si>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</si>
  <si>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</si>
  <si>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</si>
  <si>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</si>
  <si>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</si>
  <si>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</si>
  <si>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</si>
  <si>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</si>
  <si>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</si>
  <si>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</si>
  <si>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</si>
  <si>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</si>
  <si>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</si>
  <si>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</si>
  <si>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</si>
  <si>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</si>
  <si>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</si>
  <si>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</si>
  <si>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</si>
  <si>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</si>
  <si>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</si>
  <si>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</si>
  <si>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</si>
  <si>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</si>
  <si>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</si>
  <si>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</si>
  <si>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</si>
  <si>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</si>
  <si>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</si>
  <si>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</si>
  <si>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</si>
  <si>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</si>
  <si>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</si>
  <si>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</si>
  <si>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</si>
  <si>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</si>
  <si>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</si>
  <si>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</si>
  <si>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</si>
  <si>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</si>
  <si>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</si>
  <si>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</si>
  <si>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</si>
  <si>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</si>
  <si>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</si>
  <si>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</si>
  <si>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</si>
  <si>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</si>
  <si>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</si>
  <si>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</si>
  <si>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</si>
  <si>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</si>
  <si>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</si>
  <si>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</si>
  <si>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</si>
  <si>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</si>
  <si>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</si>
  <si>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</si>
  <si>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</si>
  <si>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</si>
  <si>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</si>
  <si>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</si>
  <si>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</si>
  <si>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</si>
  <si>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</si>
  <si>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</si>
  <si>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</si>
  <si>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</si>
  <si>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</si>
  <si>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</si>
  <si>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</si>
  <si>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</si>
  <si>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</si>
  <si>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</si>
  <si>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</si>
  <si>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</si>
  <si>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</si>
  <si>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</si>
  <si>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</si>
  <si>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</si>
  <si>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</si>
  <si>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</si>
  <si>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</si>
  <si>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</si>
  <si>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</si>
  <si>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</si>
  <si>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</si>
  <si>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</si>
  <si>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</si>
  <si>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</si>
  <si>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</si>
  <si>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</si>
  <si>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</si>
  <si>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</si>
  <si>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</si>
  <si>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</si>
  <si>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</si>
  <si>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</si>
  <si>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</si>
  <si>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</si>
  <si>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</si>
  <si>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</si>
  <si>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</si>
  <si>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</si>
  <si>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</si>
  <si>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</si>
  <si>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</si>
  <si>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</si>
  <si>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</si>
  <si>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</si>
  <si>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</si>
  <si>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</si>
  <si>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</si>
  <si>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</si>
  <si>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</si>
  <si>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</si>
  <si>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</si>
  <si>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</si>
  <si>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</si>
  <si>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</si>
  <si>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</si>
  <si>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</si>
  <si>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</si>
  <si>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</si>
  <si>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</si>
  <si>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</si>
  <si>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</si>
  <si>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</si>
  <si>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</si>
  <si>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</si>
  <si>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</si>
  <si>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</si>
  <si>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</si>
  <si>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</si>
  <si>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</si>
  <si>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</si>
  <si>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</si>
  <si>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</si>
  <si>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</si>
  <si>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</si>
  <si>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</si>
  <si>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</si>
  <si>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</si>
  <si>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</si>
  <si>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</si>
  <si>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</si>
  <si>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</si>
  <si>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</si>
  <si>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</si>
  <si>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</si>
  <si>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</si>
  <si>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</si>
  <si>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</si>
  <si>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</si>
  <si>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</si>
  <si>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</si>
  <si>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</si>
  <si>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</si>
  <si>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</si>
  <si>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</si>
  <si>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</si>
  <si>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</si>
  <si>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</si>
  <si>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</si>
  <si>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</si>
  <si>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</si>
  <si>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</si>
  <si>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</si>
  <si>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</si>
  <si>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</si>
  <si>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</si>
  <si>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</si>
  <si>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</si>
  <si>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</si>
  <si>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</si>
  <si>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</si>
  <si>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</si>
  <si>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</si>
  <si>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</si>
  <si>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</si>
  <si>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</si>
  <si>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</si>
  <si>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</si>
  <si>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</si>
  <si>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</si>
  <si>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</si>
  <si>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</si>
  <si>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</si>
  <si>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</si>
  <si>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</si>
  <si>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</si>
  <si>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</si>
  <si>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</si>
  <si>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</si>
  <si>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</si>
  <si>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</si>
  <si>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</si>
  <si>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</si>
  <si>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</si>
  <si>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</si>
  <si>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</si>
  <si>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</si>
  <si>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</si>
  <si>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</si>
  <si>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</si>
  <si>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</si>
  <si>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</si>
  <si>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</si>
  <si>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</si>
  <si>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</si>
  <si>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</si>
  <si>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</si>
  <si>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</si>
  <si>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</si>
  <si>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</si>
  <si>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</si>
  <si>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</si>
  <si>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</si>
  <si>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</si>
  <si>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</si>
  <si>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</si>
  <si>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</si>
  <si>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</si>
  <si>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</si>
  <si>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</si>
  <si>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</si>
  <si>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</si>
  <si>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</si>
  <si>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</si>
  <si>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</si>
  <si>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</si>
  <si>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</si>
  <si>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</si>
  <si>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</si>
  <si>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</si>
  <si>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</si>
  <si>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</si>
  <si>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</si>
  <si>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</si>
  <si>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</si>
  <si>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</si>
  <si>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</si>
  <si>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</si>
  <si>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</si>
  <si>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</si>
  <si>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</si>
  <si>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</si>
  <si>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</si>
  <si>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</si>
  <si>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</si>
  <si>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</si>
  <si>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</si>
  <si>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</si>
  <si>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</si>
  <si>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</si>
  <si>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</si>
  <si>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</si>
  <si>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</si>
  <si>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</si>
  <si>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</si>
  <si>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</si>
  <si>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</si>
  <si>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</si>
  <si>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</si>
  <si>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</si>
  <si>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</si>
  <si>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</si>
  <si>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</si>
  <si>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</si>
  <si>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</si>
  <si>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</si>
  <si>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</si>
  <si>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</si>
  <si>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</si>
  <si>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</si>
  <si>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</si>
  <si>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</si>
  <si>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</si>
  <si>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</si>
  <si>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</si>
  <si>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</si>
  <si>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</si>
  <si>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</si>
  <si>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</si>
  <si>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</si>
  <si>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</si>
  <si>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</si>
  <si>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</si>
  <si>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</si>
  <si>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</si>
  <si>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</si>
  <si>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</si>
  <si>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</si>
  <si>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</si>
  <si>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</si>
  <si>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</si>
  <si>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</si>
  <si>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</si>
  <si>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</si>
  <si>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</si>
  <si>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</si>
  <si>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</si>
  <si>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</si>
  <si>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</si>
  <si>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</si>
  <si>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</si>
  <si>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</si>
  <si>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</si>
  <si>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</si>
  <si>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</si>
  <si>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</si>
  <si>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</si>
  <si>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</si>
  <si>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</si>
  <si>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</si>
  <si>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</si>
  <si>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</si>
  <si>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</si>
  <si>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</si>
  <si>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</si>
  <si>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</si>
  <si>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</si>
  <si>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</si>
  <si>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</si>
  <si>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</si>
  <si>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</si>
  <si>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</si>
  <si>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</si>
  <si>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</si>
  <si>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</si>
  <si>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</si>
  <si>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</si>
  <si>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</si>
  <si>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</si>
  <si>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</si>
  <si>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</si>
  <si>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</si>
  <si>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</si>
  <si>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</si>
  <si>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</si>
  <si>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</si>
  <si>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</si>
  <si>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</si>
  <si>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</si>
  <si>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</si>
  <si>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</si>
  <si>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</si>
  <si>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</si>
  <si>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</si>
  <si>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</si>
  <si>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</si>
  <si>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</si>
  <si>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</si>
  <si>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</si>
  <si>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</si>
  <si>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</si>
  <si>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</si>
  <si>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</si>
  <si>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</si>
  <si>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</si>
  <si>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</si>
  <si>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</si>
  <si>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</si>
  <si>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</si>
  <si>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</si>
  <si>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</si>
  <si>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</si>
  <si>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</si>
  <si>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</si>
  <si>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</si>
  <si>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</si>
  <si>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</si>
  <si>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</si>
  <si>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</si>
  <si>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</si>
  <si>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</si>
  <si>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</si>
  <si>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</si>
  <si>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</si>
  <si>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</si>
  <si>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</si>
  <si>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</si>
  <si>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</si>
  <si>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</si>
  <si>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</si>
  <si>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</si>
  <si>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</si>
  <si>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</si>
  <si>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</si>
  <si>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</si>
  <si>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</si>
  <si>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</si>
  <si>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</si>
  <si>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</si>
  <si>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</si>
  <si>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</si>
  <si>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</si>
  <si>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</si>
  <si>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</si>
  <si>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</si>
  <si>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</si>
  <si>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</si>
  <si>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</si>
  <si>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</si>
  <si>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</si>
  <si>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</si>
  <si>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</si>
  <si>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</si>
  <si>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</si>
  <si>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</si>
  <si>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</si>
  <si>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</si>
  <si>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</si>
  <si>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</si>
  <si>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</si>
  <si>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</si>
  <si>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</si>
  <si>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</si>
  <si>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</si>
  <si>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</si>
  <si>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</si>
  <si>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</si>
  <si>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</si>
  <si>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</si>
  <si>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</si>
  <si>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</si>
  <si>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</si>
  <si>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</si>
  <si>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</si>
  <si>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</si>
  <si>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</si>
  <si>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</si>
  <si>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</si>
  <si>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</si>
  <si>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</si>
  <si>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</si>
  <si>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</si>
  <si>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</si>
  <si>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</si>
  <si>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</si>
  <si>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</si>
  <si>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</si>
  <si>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</si>
  <si>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</si>
  <si>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</si>
  <si>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</si>
  <si>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</si>
  <si>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</si>
  <si>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</si>
  <si>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</si>
  <si>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</si>
  <si>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</si>
  <si>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</si>
  <si>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</si>
  <si>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</si>
  <si>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</si>
  <si>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</si>
  <si>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</si>
  <si>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</si>
  <si>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</si>
  <si>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</si>
  <si>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</si>
  <si>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</si>
  <si>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</si>
  <si>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</si>
  <si>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</si>
  <si>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</si>
  <si>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</si>
  <si>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</si>
  <si>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</si>
  <si>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</si>
  <si>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</si>
  <si>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</si>
  <si>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</si>
  <si>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</si>
  <si>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</si>
  <si>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</si>
  <si>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</si>
  <si>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</si>
  <si>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</si>
  <si>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</si>
  <si>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</si>
  <si>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</si>
  <si>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</si>
  <si>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</si>
  <si>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</si>
  <si>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</si>
  <si>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</si>
  <si>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</si>
  <si>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</si>
  <si>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</si>
  <si>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</si>
  <si>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</si>
  <si>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</si>
  <si>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</si>
  <si>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</si>
  <si>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</si>
  <si>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</si>
  <si>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</si>
  <si>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</si>
  <si>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</si>
  <si>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</si>
  <si>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</si>
  <si>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</si>
  <si>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</si>
  <si>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</si>
  <si>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</si>
  <si>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</si>
  <si>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</si>
  <si>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</si>
  <si>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</si>
  <si>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</si>
  <si>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</si>
  <si>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</si>
  <si>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</si>
  <si>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</si>
  <si>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</si>
  <si>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</si>
  <si>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</si>
  <si>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</si>
  <si>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</si>
  <si>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</si>
  <si>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</si>
  <si>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</si>
  <si>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</si>
  <si>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</si>
  <si>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</si>
  <si>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</si>
  <si>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</si>
  <si>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</si>
  <si>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</si>
  <si>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</si>
  <si>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</si>
  <si>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</si>
  <si>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</si>
  <si>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</si>
  <si>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</si>
  <si>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</si>
  <si>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</si>
  <si>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</si>
  <si>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</si>
  <si>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</si>
  <si>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</si>
  <si>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</si>
  <si>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</si>
  <si>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</si>
  <si>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</si>
  <si>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</si>
  <si>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</si>
  <si>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</si>
  <si>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</si>
  <si>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</si>
  <si>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</si>
  <si>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</si>
  <si>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</si>
  <si>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</si>
  <si>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</si>
  <si>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</si>
  <si>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</si>
  <si>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</si>
  <si>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</si>
  <si>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</si>
  <si>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</si>
  <si>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</si>
  <si>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</si>
  <si>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</si>
  <si>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</si>
  <si>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</si>
  <si>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</si>
  <si>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</si>
  <si>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</si>
  <si>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</si>
  <si>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</si>
  <si>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</si>
  <si>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</si>
  <si>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</si>
  <si>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</si>
  <si>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</si>
  <si>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</si>
  <si>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</si>
  <si>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</si>
  <si>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</si>
  <si>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</si>
  <si>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</si>
  <si>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</si>
  <si>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</si>
  <si>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</si>
  <si>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</si>
  <si>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</si>
  <si>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</si>
  <si>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</si>
  <si>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</si>
  <si>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</si>
  <si>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</si>
  <si>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</si>
  <si>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</si>
  <si>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</si>
  <si>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</si>
  <si>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</si>
  <si>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</si>
  <si>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</si>
  <si>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</si>
  <si>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</si>
  <si>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</si>
  <si>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</si>
  <si>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</si>
  <si>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</si>
  <si>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</si>
  <si>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</si>
  <si>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</si>
  <si>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</si>
  <si>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</si>
  <si>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</si>
  <si>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</si>
  <si>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</si>
  <si>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</si>
  <si>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</si>
  <si>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</si>
  <si>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</si>
  <si>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</si>
  <si>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</si>
  <si>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</si>
  <si>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</si>
  <si>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</si>
  <si>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</si>
  <si>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</si>
  <si>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</si>
  <si>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</si>
  <si>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</si>
  <si>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</si>
  <si>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</si>
  <si>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</si>
  <si>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</si>
  <si>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</si>
  <si>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</si>
  <si>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</si>
  <si>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</si>
  <si>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</si>
  <si>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</si>
  <si>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</si>
  <si>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</si>
  <si>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</si>
  <si>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</si>
  <si>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</si>
  <si>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</si>
  <si>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</si>
  <si>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</si>
  <si>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</si>
  <si>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</si>
  <si>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</si>
  <si>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</si>
  <si>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</si>
  <si>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</si>
  <si>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</si>
  <si>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</si>
  <si>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</si>
  <si>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</si>
  <si>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</si>
  <si>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</si>
  <si>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</si>
  <si>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</si>
  <si>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</si>
  <si>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</si>
  <si>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</si>
  <si>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</si>
  <si>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</si>
  <si>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</si>
  <si>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</si>
  <si>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</si>
  <si>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</si>
  <si>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</si>
  <si>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</si>
  <si>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</si>
  <si>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</si>
  <si>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</si>
  <si>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</si>
  <si>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</si>
  <si>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</si>
  <si>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</si>
  <si>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</si>
  <si>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</si>
  <si>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</si>
  <si>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</si>
  <si>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</si>
  <si>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</si>
  <si>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</si>
  <si>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</si>
  <si>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</si>
  <si>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</si>
  <si>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</si>
  <si>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</si>
  <si>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</si>
  <si>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</si>
  <si>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</si>
  <si>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</si>
  <si>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</si>
  <si>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</si>
  <si>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</si>
  <si>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</si>
  <si>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</si>
  <si>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</si>
  <si>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</si>
  <si>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</si>
  <si>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</si>
  <si>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</si>
  <si>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</si>
  <si>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</si>
  <si>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</si>
  <si>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</si>
  <si>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</si>
  <si>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</si>
  <si>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</si>
  <si>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</si>
  <si>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</si>
  <si>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</si>
  <si>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</si>
  <si>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</si>
  <si>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</si>
  <si>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</si>
  <si>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</si>
  <si>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</si>
  <si>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</si>
  <si>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</si>
  <si>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</si>
  <si>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</si>
  <si>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</si>
  <si>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</si>
  <si>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</si>
  <si>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</si>
  <si>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</si>
  <si>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</si>
  <si>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</si>
  <si>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</si>
  <si>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</si>
  <si>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</si>
  <si>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</si>
  <si>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</si>
  <si>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</si>
  <si>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</si>
  <si>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</si>
  <si>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</si>
  <si>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</si>
  <si>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</si>
  <si>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</si>
  <si>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</si>
  <si>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</si>
  <si>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</si>
  <si>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</si>
  <si>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</si>
  <si>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</si>
  <si>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</si>
  <si>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</si>
  <si>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</si>
  <si>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</si>
  <si>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</si>
  <si>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</si>
  <si>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</si>
  <si>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</si>
  <si>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</si>
  <si>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</si>
  <si>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</si>
  <si>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</si>
  <si>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</si>
  <si>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</si>
  <si>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</si>
  <si>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</si>
  <si>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</si>
  <si>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</si>
  <si>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</si>
  <si>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</si>
  <si>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</si>
  <si>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</si>
  <si>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</si>
  <si>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</si>
  <si>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</si>
  <si>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</si>
  <si>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</si>
  <si>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</si>
  <si>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</si>
  <si>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</si>
  <si>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</si>
  <si>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</si>
  <si>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</si>
  <si>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</si>
  <si>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</si>
  <si>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</si>
  <si>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</si>
  <si>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</si>
  <si>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</si>
  <si>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</si>
  <si>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</si>
  <si>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</si>
  <si>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</si>
  <si>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</si>
  <si>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</si>
  <si>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</si>
  <si>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</si>
  <si>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</si>
  <si>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</si>
  <si>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</si>
  <si>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</si>
  <si>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</si>
  <si>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</si>
  <si>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</si>
  <si>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</si>
  <si>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</si>
  <si>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</si>
  <si>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</si>
  <si>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</si>
  <si>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</si>
  <si>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</si>
  <si>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</si>
  <si>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</si>
  <si>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</si>
  <si>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</si>
  <si>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</si>
  <si>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</si>
  <si>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</si>
  <si>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</si>
  <si>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</si>
  <si>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</si>
  <si>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</si>
  <si>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</si>
  <si>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</si>
  <si>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</si>
  <si>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</si>
  <si>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</si>
  <si>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</si>
  <si>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</si>
  <si>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</si>
  <si>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</si>
  <si>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</si>
  <si>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</si>
  <si>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</si>
  <si>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</si>
  <si>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</si>
  <si>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</si>
  <si>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</si>
  <si>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</si>
  <si>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</si>
  <si>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</si>
  <si>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</si>
  <si>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</si>
  <si>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</si>
  <si>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</si>
  <si>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</si>
  <si>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</si>
  <si>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</si>
  <si>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</si>
  <si>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</si>
  <si>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</si>
  <si>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</si>
  <si>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</si>
  <si>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</si>
  <si>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</si>
  <si>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</si>
  <si>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</si>
  <si>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</si>
  <si>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</si>
  <si>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</si>
  <si>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</si>
  <si>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</si>
  <si>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</si>
  <si>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</si>
  <si>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</si>
  <si>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</si>
  <si>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</si>
  <si>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</si>
  <si>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</si>
  <si>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</si>
  <si>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</si>
  <si>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</si>
  <si>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</si>
  <si>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</si>
  <si>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</si>
  <si>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</si>
  <si>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</si>
  <si>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</si>
  <si>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</si>
  <si>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</si>
  <si>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</si>
  <si>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</si>
  <si>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</si>
  <si>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</si>
  <si>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</si>
  <si>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</si>
  <si>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</si>
  <si>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</si>
  <si>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</si>
  <si>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</si>
  <si>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</si>
  <si>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</si>
  <si>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</si>
  <si>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</si>
  <si>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</si>
  <si>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</si>
  <si>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</si>
  <si>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</si>
  <si>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</si>
  <si>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</si>
  <si>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</si>
  <si>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</si>
  <si>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</si>
  <si>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</si>
  <si>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</si>
  <si>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</si>
  <si>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</si>
  <si>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</si>
  <si>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</si>
  <si>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</si>
  <si>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</si>
  <si>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</si>
  <si>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</si>
  <si>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</si>
  <si>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</si>
  <si>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</si>
  <si>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</si>
  <si>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</si>
  <si>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</si>
  <si>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</si>
  <si>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</si>
  <si>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</si>
  <si>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</si>
  <si>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</si>
  <si>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</si>
  <si>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</si>
  <si>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</si>
  <si>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</si>
  <si>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</si>
  <si>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</si>
  <si>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</si>
  <si>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</si>
  <si>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</si>
  <si>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</si>
  <si>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</si>
  <si>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</si>
  <si>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</si>
  <si>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</si>
  <si>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</si>
  <si>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</si>
  <si>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</si>
  <si>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</si>
  <si>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</si>
  <si>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</si>
  <si>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</si>
  <si>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</si>
  <si>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</si>
  <si>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</si>
  <si>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</si>
  <si>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</si>
  <si>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</si>
  <si>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</si>
  <si>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</si>
  <si>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</si>
  <si>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</si>
  <si>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</si>
  <si>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</si>
  <si>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</si>
  <si>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</si>
  <si>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</si>
  <si>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</si>
  <si>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</si>
  <si>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</si>
  <si>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</si>
  <si>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</si>
  <si>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</si>
  <si>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</si>
  <si>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</si>
  <si>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</si>
  <si>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</si>
  <si>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</si>
  <si>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</si>
  <si>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</si>
  <si>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</si>
  <si>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</si>
  <si>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</si>
  <si>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</si>
  <si>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</si>
  <si>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</si>
  <si>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</si>
  <si>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</si>
  <si>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</si>
  <si>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</si>
  <si>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</si>
  <si>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</si>
  <si>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</si>
  <si>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</si>
  <si>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</si>
  <si>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</si>
  <si>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</si>
  <si>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</si>
  <si>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</si>
  <si>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</si>
  <si>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</si>
  <si>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</si>
  <si>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</si>
  <si>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</si>
  <si>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</si>
  <si>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</si>
  <si>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</si>
  <si>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</si>
  <si>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</si>
  <si>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</si>
  <si>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</si>
  <si>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</si>
  <si>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</si>
  <si>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</si>
  <si>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</si>
  <si>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</si>
  <si>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</si>
  <si>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</si>
  <si>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</si>
  <si>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</si>
  <si>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</si>
  <si>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</si>
  <si>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</si>
  <si>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</si>
  <si>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</si>
  <si>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</si>
  <si>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</si>
  <si>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</si>
  <si>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</si>
  <si>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</si>
  <si>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</si>
  <si>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</si>
  <si>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</si>
  <si>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</si>
  <si>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</si>
  <si>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</si>
  <si>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</si>
  <si>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</si>
  <si>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</si>
  <si>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</si>
  <si>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</si>
  <si>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</si>
  <si>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</si>
  <si>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</si>
  <si>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</si>
  <si>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</si>
  <si>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</si>
  <si>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</si>
  <si>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</si>
  <si>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</si>
  <si>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</si>
  <si>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</si>
  <si>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</si>
  <si>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</si>
  <si>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</si>
  <si>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</si>
  <si>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</si>
  <si>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</si>
  <si>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</si>
  <si>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</si>
  <si>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</si>
  <si>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</si>
  <si>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</si>
  <si>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</si>
  <si>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</si>
  <si>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</si>
  <si>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</si>
  <si>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</si>
  <si>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</si>
  <si>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</si>
  <si>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</si>
  <si>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</si>
  <si>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</si>
  <si>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</si>
  <si>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</si>
  <si>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</si>
  <si>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</si>
  <si>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</si>
  <si>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</si>
  <si>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</si>
  <si>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</si>
  <si>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</si>
  <si>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</si>
  <si>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</si>
  <si>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</si>
  <si>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</si>
  <si>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</si>
  <si>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</si>
  <si>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</si>
  <si>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</si>
  <si>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</si>
  <si>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</si>
  <si>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</si>
  <si>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</si>
  <si>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</si>
  <si>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</si>
  <si>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</si>
  <si>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</si>
  <si>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</si>
  <si>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</si>
  <si>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</si>
  <si>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</si>
  <si>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</si>
  <si>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</si>
  <si>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</si>
  <si>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</si>
  <si>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</si>
  <si>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</si>
  <si>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</si>
  <si>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</si>
  <si>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</si>
  <si>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</si>
  <si>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</si>
  <si>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</si>
  <si>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</si>
  <si>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</si>
  <si>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</si>
  <si>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</si>
  <si>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</si>
  <si>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</si>
  <si>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</si>
  <si>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</si>
  <si>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</si>
  <si>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</si>
  <si>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</si>
  <si>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</si>
  <si>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</si>
  <si>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</si>
  <si>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</si>
  <si>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</si>
  <si>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</si>
  <si>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</si>
  <si>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</si>
  <si>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</si>
  <si>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</si>
  <si>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</si>
  <si>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</si>
  <si>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</si>
  <si>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</si>
  <si>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</si>
  <si>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</si>
  <si>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</si>
  <si>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</si>
  <si>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</si>
  <si>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</si>
  <si>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</si>
  <si>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</si>
  <si>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</si>
  <si>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</si>
  <si>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</si>
  <si>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</si>
  <si>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</si>
  <si>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</si>
  <si>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</si>
  <si>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</si>
  <si>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</si>
  <si>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</si>
  <si>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</si>
  <si>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</si>
  <si>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</si>
  <si>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</si>
  <si>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</si>
  <si>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</si>
  <si>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</si>
  <si>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</si>
  <si>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</si>
  <si>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</si>
  <si>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</si>
  <si>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</si>
  <si>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</si>
  <si>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</si>
  <si>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</si>
  <si>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</si>
  <si>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</si>
  <si>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</si>
  <si>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</si>
  <si>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</si>
  <si>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</si>
  <si>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</si>
  <si>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</si>
  <si>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</si>
  <si>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</si>
  <si>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</si>
  <si>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</si>
  <si>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</si>
  <si>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</si>
  <si>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</si>
  <si>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</si>
  <si>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</si>
  <si>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</si>
  <si>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</si>
  <si>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</si>
  <si>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</si>
  <si>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</si>
  <si>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</si>
  <si>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</si>
  <si>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</si>
  <si>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</si>
  <si>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</si>
  <si>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</si>
  <si>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</si>
  <si>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</si>
  <si>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</si>
  <si>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</si>
  <si>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</si>
  <si>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</si>
  <si>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</si>
  <si>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</si>
  <si>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</si>
  <si>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</si>
  <si>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</si>
  <si>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</si>
  <si>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</si>
  <si>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</si>
  <si>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</si>
  <si>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</si>
  <si>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</si>
  <si>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</si>
  <si>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</si>
  <si>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</si>
  <si>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</si>
  <si>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</si>
  <si>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</si>
  <si>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</si>
  <si>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</si>
  <si>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</si>
  <si>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</si>
  <si>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</si>
  <si>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</si>
  <si>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</si>
  <si>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</si>
  <si>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</si>
  <si>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</si>
  <si>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</si>
  <si>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</si>
  <si>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</si>
  <si>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</si>
  <si>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</si>
  <si>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</si>
  <si>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</si>
  <si>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</si>
  <si>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</si>
  <si>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</si>
  <si>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</si>
  <si>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</si>
  <si>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</si>
  <si>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</si>
  <si>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</si>
  <si>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</si>
  <si>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</si>
  <si>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</si>
  <si>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</si>
  <si>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</si>
  <si>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</si>
  <si>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</si>
  <si>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</si>
  <si>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</si>
  <si>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</si>
  <si>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</si>
  <si>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</si>
  <si>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</si>
  <si>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</si>
  <si>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</si>
  <si>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</si>
  <si>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</si>
  <si>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</si>
  <si>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</si>
  <si>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</si>
  <si>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</si>
  <si>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</si>
  <si>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</si>
  <si>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</si>
  <si>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</si>
  <si>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</si>
  <si>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</si>
  <si>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</si>
  <si>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</si>
  <si>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</si>
  <si>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</si>
  <si>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</si>
  <si>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</si>
  <si>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</si>
  <si>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</si>
  <si>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</si>
  <si>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</si>
  <si>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</si>
  <si>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</si>
  <si>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</si>
  <si>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</si>
  <si>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</si>
  <si>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</si>
  <si>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</si>
  <si>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</si>
  <si>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</si>
  <si>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</si>
  <si>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</si>
  <si>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</si>
  <si>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</si>
  <si>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</si>
  <si>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</si>
  <si>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</si>
  <si>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</si>
  <si>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</si>
  <si>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</si>
  <si>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</si>
  <si>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</si>
  <si>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</si>
  <si>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</si>
  <si>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</si>
  <si>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</si>
  <si>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</si>
  <si>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</si>
  <si>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</si>
  <si>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</si>
  <si>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</si>
  <si>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</si>
  <si>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</si>
  <si>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</si>
  <si>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</si>
  <si>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</si>
  <si>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</si>
  <si>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</si>
  <si>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</si>
  <si>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</si>
  <si>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</si>
  <si>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</si>
  <si>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</si>
  <si>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</si>
  <si>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</si>
  <si>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</si>
  <si>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</si>
  <si>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</si>
  <si>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</si>
  <si>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</si>
  <si>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</si>
  <si>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</si>
  <si>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</si>
  <si>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</si>
  <si>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</si>
  <si>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</si>
  <si>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</si>
  <si>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</si>
  <si>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</si>
  <si>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</si>
  <si>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</si>
  <si>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</si>
  <si>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</si>
  <si>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</si>
  <si>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</si>
  <si>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</si>
  <si>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</si>
  <si>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</si>
  <si>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</si>
  <si>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</si>
  <si>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</si>
  <si>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</si>
  <si>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</si>
  <si>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</si>
  <si>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</si>
  <si>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</si>
  <si>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</si>
  <si>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</si>
  <si>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</si>
  <si>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</si>
  <si>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</si>
  <si>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</si>
  <si>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</si>
  <si>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</si>
  <si>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</si>
  <si>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</si>
  <si>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</si>
  <si>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</si>
  <si>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</si>
  <si>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</si>
  <si>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</si>
  <si>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</si>
  <si>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</si>
  <si>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</si>
  <si>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</si>
  <si>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</si>
  <si>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</si>
  <si>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</si>
  <si>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</si>
  <si>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</si>
  <si>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</si>
  <si>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</si>
  <si>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</si>
  <si>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</si>
  <si>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</si>
  <si>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</si>
  <si>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</si>
  <si>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</si>
  <si>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</si>
  <si>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</si>
  <si>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</si>
  <si>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</si>
  <si>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</si>
  <si>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</si>
  <si>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</si>
  <si>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</si>
  <si>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</si>
  <si>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</si>
  <si>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</si>
  <si>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</si>
  <si>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</si>
  <si>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</si>
  <si>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</si>
  <si>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</si>
  <si>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</si>
  <si>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</si>
  <si>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</si>
  <si>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</si>
  <si>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</si>
  <si>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</si>
  <si>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</si>
  <si>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</si>
  <si>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</si>
  <si>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</si>
  <si>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</si>
  <si>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</si>
  <si>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</si>
  <si>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</si>
  <si>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</si>
  <si>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</si>
  <si>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</si>
  <si>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</si>
  <si>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</si>
  <si>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</si>
  <si>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</si>
  <si>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</si>
  <si>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</si>
  <si>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</si>
  <si>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</si>
  <si>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</si>
  <si>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</si>
  <si>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</si>
  <si>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</si>
  <si>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</si>
  <si>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</si>
  <si>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</si>
  <si>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</si>
  <si>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</si>
  <si>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</si>
  <si>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</si>
  <si>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</si>
  <si>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</si>
  <si>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</si>
  <si>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</si>
  <si>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</si>
  <si>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</si>
  <si>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</si>
  <si>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</si>
  <si>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</si>
  <si>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</si>
  <si>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</si>
  <si>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</si>
  <si>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</si>
  <si>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</si>
  <si>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</si>
  <si>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</si>
  <si>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</si>
  <si>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</si>
  <si>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</si>
  <si>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</si>
  <si>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</si>
  <si>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</si>
  <si>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</si>
  <si>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</si>
  <si>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</si>
  <si>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</si>
  <si>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</si>
  <si>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</si>
  <si>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</si>
  <si>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</si>
  <si>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</si>
  <si>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</si>
  <si>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</si>
  <si>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</si>
  <si>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</si>
  <si>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</si>
  <si>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</si>
  <si>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</si>
  <si>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</si>
  <si>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</si>
  <si>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</si>
  <si>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</si>
  <si>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</si>
  <si>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</si>
  <si>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</si>
  <si>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</si>
  <si>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</si>
  <si>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</si>
  <si>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</si>
  <si>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</si>
  <si>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</si>
  <si>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</si>
  <si>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</si>
  <si>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</si>
  <si>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</si>
  <si>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</si>
  <si>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</si>
  <si>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</si>
  <si>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</si>
  <si>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</si>
  <si>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</si>
  <si>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</si>
  <si>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</si>
  <si>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</si>
  <si>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</si>
  <si>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</si>
  <si>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</si>
  <si>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</si>
  <si>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</si>
  <si>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</si>
  <si>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</si>
  <si>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</si>
  <si>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</si>
  <si>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</si>
  <si>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</si>
  <si>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</si>
  <si>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</si>
  <si>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</si>
  <si>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</si>
  <si>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</si>
  <si>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</si>
  <si>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</si>
  <si>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</si>
  <si>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</si>
  <si>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</si>
  <si>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</si>
  <si>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</si>
  <si>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</si>
  <si>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</si>
  <si>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</si>
  <si>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</si>
  <si>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</si>
  <si>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</si>
  <si>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</si>
  <si>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</si>
  <si>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</si>
  <si>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</si>
  <si>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</si>
  <si>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</si>
  <si>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</si>
  <si>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</si>
  <si>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</si>
  <si>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</si>
  <si>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</si>
  <si>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</si>
  <si>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</si>
  <si>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</si>
  <si>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</si>
  <si>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</si>
  <si>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</si>
  <si>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</si>
  <si>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</si>
  <si>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</si>
  <si>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</si>
  <si>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</si>
  <si>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</si>
  <si>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</si>
  <si>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</si>
  <si>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</si>
  <si>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</si>
  <si>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</si>
  <si>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</si>
  <si>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</si>
  <si>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</si>
  <si>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</si>
  <si>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</si>
  <si>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</si>
  <si>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</si>
  <si>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</si>
  <si>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</si>
  <si>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</si>
  <si>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</si>
  <si>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</si>
  <si>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</si>
  <si>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</si>
  <si>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</si>
  <si>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</si>
  <si>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</si>
  <si>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</si>
  <si>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</si>
  <si>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</si>
  <si>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</si>
  <si>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</si>
  <si>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</si>
  <si>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</si>
  <si>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</si>
  <si>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</si>
  <si>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</si>
  <si>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</si>
  <si>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</si>
  <si>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</si>
  <si>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</si>
  <si>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</si>
  <si>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</si>
  <si>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</si>
  <si>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</si>
  <si>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</si>
  <si>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</si>
  <si>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</si>
  <si>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</si>
  <si>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</si>
  <si>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</si>
  <si>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</si>
  <si>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</si>
  <si>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</si>
  <si>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</si>
  <si>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</si>
  <si>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</si>
  <si>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</si>
  <si>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</si>
  <si>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</si>
  <si>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</si>
  <si>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</si>
  <si>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</si>
  <si>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</si>
  <si>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</si>
  <si>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</si>
  <si>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</si>
  <si>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</si>
  <si>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</si>
  <si>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</si>
  <si>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</si>
  <si>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</si>
  <si>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</si>
  <si>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</si>
  <si>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</si>
  <si>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</si>
  <si>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</si>
  <si>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</si>
  <si>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</si>
  <si>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</si>
  <si>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</si>
  <si>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</si>
  <si>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</si>
  <si>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</si>
  <si>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</si>
  <si>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</si>
  <si>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</si>
  <si>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</si>
  <si>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</si>
  <si>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</si>
  <si>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</si>
  <si>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</si>
  <si>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</si>
  <si>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</si>
  <si>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</si>
  <si>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</si>
  <si>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</si>
  <si>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</si>
  <si>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</si>
  <si>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</si>
  <si>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</si>
  <si>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</si>
  <si>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</si>
  <si>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</si>
  <si>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</si>
  <si>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</si>
  <si>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</si>
  <si>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</si>
  <si>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</si>
  <si>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</si>
  <si>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</si>
  <si>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</si>
  <si>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</si>
  <si>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</si>
  <si>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</si>
  <si>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</si>
  <si>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</si>
  <si>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</si>
  <si>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</si>
  <si>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</si>
  <si>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</si>
  <si>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</si>
  <si>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</si>
  <si>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</si>
  <si>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</si>
  <si>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</si>
  <si>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</si>
  <si>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</si>
  <si>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</si>
  <si>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</si>
  <si>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</si>
  <si>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</si>
  <si>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</si>
  <si>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</si>
  <si>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</si>
  <si>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</si>
  <si>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</si>
  <si>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</si>
  <si>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</si>
  <si>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</si>
  <si>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</si>
  <si>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</si>
  <si>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</si>
  <si>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</si>
  <si>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</si>
  <si>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</si>
  <si>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</si>
  <si>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</si>
  <si>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</si>
  <si>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</si>
  <si>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</si>
  <si>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</si>
  <si>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</si>
  <si>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</si>
  <si>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</si>
  <si>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</si>
  <si>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</si>
  <si>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</si>
  <si>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</si>
  <si>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</si>
  <si>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</si>
  <si>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</si>
  <si>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</si>
  <si>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</si>
  <si>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</si>
  <si>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</si>
  <si>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</si>
  <si>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</si>
  <si>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</si>
  <si>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</si>
  <si>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</si>
  <si>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</si>
  <si>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</si>
  <si>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</si>
  <si>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</si>
  <si>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</si>
  <si>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</si>
  <si>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</si>
  <si>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</si>
  <si>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</si>
  <si>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</si>
  <si>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</si>
  <si>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</si>
  <si>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</si>
  <si>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</si>
  <si>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</si>
  <si>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</si>
  <si>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</si>
  <si>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</si>
  <si>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</si>
  <si>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</si>
  <si>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</si>
  <si>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</si>
  <si>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</si>
  <si>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</si>
  <si>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</si>
  <si>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</si>
  <si>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</si>
  <si>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</si>
  <si>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</si>
  <si>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</si>
  <si>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</si>
  <si>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</si>
  <si>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</si>
  <si>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</si>
  <si>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</si>
  <si>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</si>
  <si>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</si>
  <si>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</si>
  <si>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</si>
  <si>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</si>
  <si>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</si>
  <si>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</si>
  <si>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</si>
  <si>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</si>
  <si>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</si>
  <si>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</si>
  <si>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</si>
  <si>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</si>
  <si>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</si>
  <si>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</si>
  <si>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</si>
  <si>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</si>
  <si>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</si>
  <si>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</si>
  <si>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</si>
  <si>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</si>
  <si>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</si>
  <si>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</si>
  <si>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</si>
  <si>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</si>
  <si>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</si>
  <si>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</si>
  <si>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</si>
  <si>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</si>
  <si>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</si>
  <si>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</si>
  <si>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</si>
  <si>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</si>
  <si>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</si>
  <si>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</si>
  <si>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</si>
  <si>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</si>
  <si>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</si>
  <si>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</si>
  <si>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</si>
  <si>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</si>
  <si>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</si>
  <si>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</si>
  <si>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</si>
  <si>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</si>
  <si>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</si>
  <si>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</si>
  <si>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</si>
  <si>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</si>
  <si>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</si>
  <si>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</si>
  <si>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</si>
  <si>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</si>
  <si>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</si>
  <si>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</si>
  <si>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</si>
  <si>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</si>
  <si>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</si>
  <si>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</si>
  <si>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</si>
  <si>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</si>
  <si>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</si>
  <si>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</si>
  <si>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</si>
  <si>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</si>
  <si>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</si>
  <si>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</si>
  <si>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</si>
  <si>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</si>
  <si>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</si>
  <si>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</si>
  <si>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</si>
  <si>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</si>
  <si>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</si>
  <si>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</si>
  <si>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</si>
  <si>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</si>
  <si>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</si>
  <si>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</si>
  <si>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</si>
  <si>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</si>
  <si>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</si>
  <si>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</si>
  <si>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</si>
  <si>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</si>
  <si>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</si>
  <si>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</si>
  <si>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</si>
  <si>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</si>
  <si>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</si>
  <si>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</si>
  <si>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</si>
  <si>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</si>
  <si>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</si>
  <si>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</si>
  <si>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</si>
  <si>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</si>
  <si>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</si>
  <si>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</si>
  <si>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</si>
  <si>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</si>
  <si>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</si>
  <si>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</si>
  <si>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</si>
  <si>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</si>
  <si>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</si>
  <si>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</si>
  <si>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</si>
  <si>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</si>
  <si>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</si>
  <si>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</si>
  <si>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</si>
  <si>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</si>
  <si>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</si>
  <si>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</si>
  <si>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</si>
  <si>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</si>
  <si>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</si>
  <si>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</si>
  <si>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</si>
  <si>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</si>
  <si>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</si>
  <si>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</si>
  <si>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</si>
  <si>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</si>
  <si>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</si>
  <si>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</si>
  <si>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</si>
  <si>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</si>
  <si>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</si>
  <si>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</si>
  <si>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</si>
  <si>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</si>
  <si>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</si>
  <si>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</si>
  <si>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</si>
  <si>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</si>
  <si>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</si>
  <si>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</si>
  <si>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</si>
  <si>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</si>
  <si>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</si>
  <si>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</si>
  <si>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</si>
  <si>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</si>
  <si>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</si>
  <si>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</si>
  <si>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</si>
  <si>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</si>
  <si>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</si>
  <si>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</si>
  <si>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</si>
  <si>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</si>
  <si>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</si>
  <si>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</si>
  <si>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</si>
  <si>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</si>
  <si>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</si>
  <si>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</si>
  <si>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</si>
  <si>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</si>
  <si>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</si>
  <si>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</si>
  <si>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</si>
  <si>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</si>
  <si>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</si>
  <si>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</si>
  <si>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</si>
  <si>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</si>
  <si>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</si>
  <si>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</si>
  <si>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</si>
  <si>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</si>
  <si>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</si>
  <si>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</si>
  <si>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</si>
  <si>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</si>
  <si>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</si>
  <si>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</si>
  <si>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</si>
  <si>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</si>
  <si>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</si>
  <si>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</si>
  <si>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</si>
  <si>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</si>
  <si>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</si>
  <si>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</si>
  <si>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</si>
  <si>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</si>
  <si>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</si>
  <si>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</si>
  <si>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</si>
  <si>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</si>
  <si>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</si>
  <si>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</si>
  <si>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</si>
  <si>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</si>
  <si>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</si>
  <si>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</si>
  <si>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</si>
  <si>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</si>
  <si>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</si>
  <si>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</si>
  <si>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</si>
  <si>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</si>
  <si>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</si>
  <si>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</si>
  <si>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</si>
  <si>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</si>
  <si>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</si>
  <si>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</si>
  <si>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</si>
  <si>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</si>
  <si>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</si>
  <si>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</si>
  <si>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</si>
  <si>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</si>
  <si>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</si>
  <si>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</si>
  <si>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</si>
  <si>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</si>
  <si>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</si>
  <si>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</si>
  <si>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</si>
  <si>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</si>
  <si>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</si>
  <si>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</si>
  <si>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</si>
  <si>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</si>
  <si>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</si>
  <si>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</si>
  <si>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</si>
  <si>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</si>
  <si>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</si>
  <si>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</si>
  <si>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</si>
  <si>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</si>
  <si>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</si>
  <si>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</si>
  <si>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</si>
  <si>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</si>
  <si>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</si>
  <si>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</si>
  <si>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</si>
  <si>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</si>
  <si>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</si>
  <si>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</si>
  <si>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</si>
  <si>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</si>
  <si>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</si>
  <si>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</si>
  <si>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</si>
  <si>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</si>
  <si>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</si>
  <si>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</si>
  <si>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</si>
  <si>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</si>
  <si>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</si>
  <si>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</si>
  <si>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</si>
  <si>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</si>
  <si>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</si>
  <si>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</si>
  <si>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</si>
  <si>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</si>
  <si>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</si>
  <si>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</si>
  <si>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</si>
  <si>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</si>
  <si>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</si>
  <si>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</si>
  <si>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</si>
  <si>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</si>
  <si>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</si>
  <si>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</si>
  <si>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</si>
  <si>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</si>
  <si>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</si>
  <si>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</si>
  <si>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</si>
  <si>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</si>
  <si>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</si>
  <si>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</si>
  <si>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</si>
  <si>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</si>
  <si>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</si>
  <si>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</si>
  <si>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</si>
  <si>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</si>
  <si>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</si>
  <si>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</si>
  <si>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</si>
  <si>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</si>
  <si>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</si>
  <si>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</si>
  <si>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</si>
  <si>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</si>
  <si>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</si>
  <si>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</si>
  <si>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</si>
  <si>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</si>
  <si>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</si>
  <si>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</si>
  <si>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</si>
  <si>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</si>
  <si>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</si>
  <si>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</si>
  <si>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</si>
  <si>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</si>
  <si>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</si>
  <si>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</si>
  <si>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</si>
  <si>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</si>
  <si>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</si>
  <si>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</si>
  <si>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</si>
  <si>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</si>
  <si>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</si>
  <si>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</si>
  <si>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</si>
  <si>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</si>
  <si>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</si>
  <si>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</si>
  <si>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</si>
  <si>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</si>
  <si>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</si>
  <si>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</si>
  <si>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</si>
  <si>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</si>
  <si>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</si>
  <si>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</si>
  <si>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</si>
  <si>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</si>
  <si>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</si>
  <si>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</si>
  <si>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</si>
  <si>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</si>
  <si>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</si>
  <si>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</si>
  <si>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</si>
  <si>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</si>
  <si>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</si>
  <si>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</si>
  <si>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</si>
  <si>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</si>
  <si>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</si>
  <si>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</si>
  <si>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</si>
  <si>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</si>
  <si>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</si>
  <si>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</si>
  <si>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</si>
  <si>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</si>
  <si>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</si>
  <si>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</si>
  <si>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</si>
  <si>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</si>
  <si>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</si>
  <si>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</si>
  <si>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</si>
  <si>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</si>
  <si>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</si>
  <si>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</si>
  <si>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</si>
  <si>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</si>
  <si>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</si>
  <si>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</si>
  <si>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</si>
  <si>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</si>
  <si>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</si>
  <si>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</si>
  <si>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</si>
  <si>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</si>
  <si>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</si>
  <si>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</si>
  <si>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</si>
  <si>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</si>
  <si>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</si>
  <si>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</si>
  <si>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</si>
  <si>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</si>
  <si>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</si>
  <si>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</si>
  <si>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</si>
  <si>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</si>
  <si>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</si>
  <si>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</si>
  <si>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</si>
  <si>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</si>
  <si>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</si>
  <si>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</si>
  <si>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</si>
  <si>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</si>
  <si>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</si>
  <si>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</si>
  <si>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</si>
  <si>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</si>
  <si>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</si>
  <si>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</si>
  <si>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</si>
  <si>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</si>
  <si>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</si>
  <si>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</si>
  <si>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</si>
  <si>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</si>
  <si>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</si>
  <si>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</si>
  <si>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</si>
  <si>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</si>
  <si>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</si>
  <si>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</si>
  <si>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</si>
  <si>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</si>
  <si>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</si>
  <si>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</si>
  <si>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</si>
  <si>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</si>
  <si>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</si>
  <si>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</si>
  <si>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</si>
  <si>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</si>
  <si>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</si>
  <si>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</si>
  <si>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</si>
  <si>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</si>
  <si>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</si>
  <si>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</si>
  <si>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</si>
  <si>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</si>
  <si>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</si>
  <si>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</si>
  <si>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</si>
  <si>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</si>
  <si>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</si>
  <si>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</si>
  <si>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</si>
  <si>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</si>
  <si>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</si>
  <si>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</si>
  <si>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</si>
  <si>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</si>
  <si>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</si>
  <si>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</si>
  <si>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</si>
  <si>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</si>
  <si>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</si>
  <si>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</si>
  <si>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</si>
  <si>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</si>
  <si>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</si>
  <si>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</si>
  <si>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</si>
  <si>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</si>
  <si>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</si>
  <si>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</si>
  <si>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</si>
  <si>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</si>
  <si>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</si>
  <si>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</si>
  <si>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</si>
  <si>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</si>
  <si>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</si>
  <si>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</si>
  <si>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</si>
  <si>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</si>
  <si>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</si>
  <si>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</si>
  <si>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</si>
  <si>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</si>
  <si>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</si>
  <si>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</si>
  <si>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</si>
  <si>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</si>
  <si>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</si>
  <si>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</si>
  <si>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</si>
  <si>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</si>
  <si>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</si>
  <si>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</si>
  <si>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</si>
  <si>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</si>
  <si>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</si>
  <si>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</si>
  <si>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</si>
  <si>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</si>
  <si>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</si>
  <si>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</si>
  <si>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</si>
  <si>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</si>
  <si>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</si>
  <si>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</si>
  <si>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</si>
  <si>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</si>
  <si>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</si>
  <si>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</si>
  <si>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</si>
  <si>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</si>
  <si>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</si>
  <si>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</si>
  <si>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</si>
  <si>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</si>
  <si>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</si>
  <si>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</si>
  <si>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</si>
  <si>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</si>
  <si>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</si>
  <si>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</si>
  <si>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</si>
  <si>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</si>
  <si>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</si>
  <si>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</si>
  <si>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</si>
  <si>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</si>
  <si>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</si>
  <si>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</si>
  <si>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</si>
  <si>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</si>
  <si>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</si>
  <si>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</si>
  <si>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</si>
  <si>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</si>
  <si>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</si>
  <si>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</si>
  <si>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</si>
  <si>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</si>
  <si>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</si>
  <si>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</si>
  <si>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</si>
  <si>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</si>
  <si>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</si>
  <si>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</si>
  <si>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</si>
  <si>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</si>
  <si>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</si>
  <si>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</si>
  <si>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</si>
  <si>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</si>
  <si>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</si>
  <si>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</si>
  <si>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</si>
  <si>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</si>
  <si>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</si>
  <si>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</si>
  <si>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</si>
  <si>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</si>
  <si>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</si>
  <si>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</si>
  <si>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</si>
  <si>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</si>
  <si>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</si>
  <si>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</si>
  <si>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</si>
  <si>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</si>
  <si>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</si>
  <si>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</si>
  <si>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</si>
  <si>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</si>
  <si>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</si>
  <si>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</si>
  <si>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</si>
  <si>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</si>
  <si>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</si>
  <si>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</si>
  <si>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</si>
  <si>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</si>
  <si>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</si>
  <si>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</si>
  <si>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</si>
  <si>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</si>
  <si>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</si>
  <si>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</si>
  <si>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</si>
  <si>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</si>
  <si>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</si>
  <si>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</si>
  <si>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</si>
  <si>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</si>
  <si>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</si>
  <si>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</si>
  <si>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</si>
  <si>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</si>
  <si>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</si>
  <si>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</si>
  <si>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</si>
  <si>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</si>
  <si>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</si>
  <si>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</si>
  <si>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</si>
  <si>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</si>
  <si>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</si>
  <si>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</si>
  <si>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</si>
  <si>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</si>
  <si>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</si>
  <si>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</si>
  <si>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</si>
  <si>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</si>
  <si>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</si>
  <si>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</si>
  <si>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</si>
  <si>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</si>
  <si>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</si>
  <si>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</si>
  <si>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</si>
  <si>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</si>
  <si>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</si>
  <si>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</si>
  <si>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</si>
  <si>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</si>
  <si>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</si>
  <si>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</si>
  <si>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</si>
  <si>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</si>
  <si>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</si>
  <si>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</si>
  <si>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</si>
  <si>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</si>
  <si>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</si>
  <si>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</si>
  <si>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</si>
  <si>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</si>
  <si>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</si>
  <si>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</si>
  <si>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</si>
  <si>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</si>
  <si>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</si>
  <si>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</si>
  <si>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</si>
  <si>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</si>
  <si>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</si>
  <si>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</si>
  <si>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</si>
  <si>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</si>
  <si>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</si>
  <si>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</si>
  <si>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</si>
  <si>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</si>
  <si>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</si>
  <si>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</si>
  <si>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</si>
  <si>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</si>
  <si>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</si>
  <si>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</si>
  <si>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</si>
  <si>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</si>
  <si>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</si>
  <si>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</si>
  <si>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</si>
  <si>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</si>
  <si>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</si>
  <si>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</si>
  <si>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</si>
  <si>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</si>
  <si>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</si>
  <si>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</si>
  <si>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</si>
  <si>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</si>
  <si>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</si>
  <si>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</si>
  <si>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</si>
  <si>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</si>
  <si>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</si>
  <si>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</si>
  <si>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</si>
  <si>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</si>
  <si>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</si>
  <si>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</si>
  <si>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</si>
  <si>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</si>
  <si>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</si>
  <si>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</si>
  <si>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</si>
  <si>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</si>
  <si>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</si>
  <si>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</si>
  <si>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</si>
  <si>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</si>
  <si>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</si>
  <si>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</si>
  <si>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</si>
  <si>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</si>
  <si>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</si>
  <si>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</si>
  <si>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</si>
  <si>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</si>
  <si>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</si>
  <si>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</si>
  <si>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</si>
  <si>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</si>
  <si>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</si>
  <si>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</si>
  <si>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</si>
  <si>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</si>
  <si>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</si>
  <si>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</si>
  <si>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</si>
  <si>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</si>
  <si>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</si>
  <si>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</si>
  <si>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</si>
  <si>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</si>
  <si>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</si>
  <si>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</si>
  <si>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</si>
  <si>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</si>
  <si>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</si>
  <si>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</si>
  <si>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</si>
  <si>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</si>
  <si>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</si>
  <si>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</si>
  <si>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</si>
  <si>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</si>
  <si>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</si>
  <si>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</si>
  <si>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</si>
  <si>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</si>
  <si>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</si>
  <si>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</si>
  <si>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</si>
  <si>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</si>
  <si>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</si>
  <si>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</si>
  <si>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</si>
  <si>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</si>
  <si>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</si>
  <si>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</si>
  <si>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</si>
  <si>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</si>
  <si>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</si>
  <si>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</si>
  <si>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</si>
  <si>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</si>
  <si>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</si>
  <si>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</si>
  <si>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</si>
  <si>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</si>
  <si>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</si>
  <si>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</si>
  <si>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</si>
  <si>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</si>
  <si>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</si>
  <si>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</si>
  <si>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</si>
  <si>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</si>
  <si>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</si>
  <si>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</si>
  <si>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</si>
  <si>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</si>
  <si>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</si>
  <si>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</si>
  <si>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</si>
  <si>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</si>
  <si>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</si>
  <si>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</si>
  <si>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</si>
  <si>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</si>
  <si>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</si>
  <si>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</si>
  <si>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</si>
  <si>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</si>
  <si>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</si>
  <si>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</si>
  <si>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</si>
  <si>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</si>
  <si>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</si>
  <si>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</si>
  <si>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</si>
  <si>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</si>
  <si>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</si>
  <si>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</si>
  <si>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</si>
  <si>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</si>
  <si>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</si>
  <si>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</si>
  <si>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</si>
  <si>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</si>
  <si>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</si>
  <si>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</si>
  <si>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</si>
  <si>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</si>
  <si>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</si>
  <si>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</si>
  <si>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</si>
  <si>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</si>
  <si>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</si>
  <si>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</si>
  <si>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</si>
  <si>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</si>
  <si>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</si>
  <si>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</si>
  <si>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</si>
  <si>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</si>
  <si>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</si>
  <si>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</si>
  <si>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</si>
  <si>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</si>
  <si>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</si>
  <si>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</si>
  <si>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</si>
  <si>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</si>
  <si>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</si>
  <si>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</si>
  <si>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</si>
  <si>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</si>
  <si>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</si>
  <si>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</si>
  <si>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</si>
  <si>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</si>
  <si>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</si>
  <si>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</si>
  <si>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</si>
  <si>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</si>
  <si>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</si>
  <si>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</si>
  <si>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</si>
  <si>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</si>
  <si>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</si>
  <si>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</si>
  <si>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</si>
  <si>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</si>
  <si>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</si>
  <si>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</si>
  <si>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</si>
  <si>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</si>
  <si>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</si>
  <si>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</si>
  <si>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</si>
  <si>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</si>
  <si>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</si>
  <si>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</si>
  <si>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</si>
  <si>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</si>
  <si>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</si>
  <si>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</si>
  <si>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</si>
  <si>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</si>
  <si>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</si>
  <si>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</si>
  <si>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</si>
  <si>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</si>
  <si>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</si>
  <si>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</si>
  <si>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</si>
  <si>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</si>
  <si>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</si>
  <si>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</si>
  <si>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</si>
  <si>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</si>
  <si>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</si>
  <si>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</si>
  <si>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</si>
  <si>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</si>
  <si>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</si>
  <si>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</si>
  <si>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</si>
  <si>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</si>
  <si>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</si>
  <si>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</si>
  <si>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</si>
  <si>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</si>
  <si>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</si>
  <si>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</si>
  <si>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</si>
  <si>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</si>
  <si>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</si>
  <si>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</si>
  <si>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</si>
  <si>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</si>
  <si>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</si>
  <si>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</si>
  <si>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</si>
  <si>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</si>
  <si>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</si>
  <si>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</si>
  <si>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</si>
  <si>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</si>
  <si>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</si>
  <si>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</si>
  <si>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</si>
  <si>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</si>
  <si>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</si>
  <si>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</si>
  <si>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</si>
  <si>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</si>
  <si>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</si>
  <si>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</si>
  <si>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</si>
  <si>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</si>
  <si>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</si>
  <si>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</si>
  <si>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</si>
  <si>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</si>
  <si>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</si>
  <si>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</si>
  <si>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</si>
  <si>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</si>
  <si>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</si>
  <si>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</si>
  <si>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</si>
  <si>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</si>
  <si>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</si>
  <si>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</si>
  <si>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</si>
  <si>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</si>
  <si>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</si>
  <si>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</si>
  <si>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</si>
  <si>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</si>
  <si>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</si>
  <si>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</si>
  <si>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</si>
  <si>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</si>
  <si>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</si>
  <si>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</si>
  <si>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</si>
  <si>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</si>
  <si>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</si>
  <si>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</si>
  <si>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</si>
  <si>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</si>
  <si>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</si>
  <si>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</si>
  <si>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</si>
  <si>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</si>
  <si>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</si>
  <si>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</si>
  <si>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</si>
  <si>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</si>
  <si>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</si>
  <si>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</si>
  <si>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</si>
  <si>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</si>
  <si>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</si>
  <si>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</si>
  <si>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</si>
  <si>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</si>
  <si>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</si>
  <si>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</si>
  <si>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</si>
  <si>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</si>
  <si>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</si>
  <si>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</si>
  <si>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</si>
  <si>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</si>
  <si>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</si>
  <si>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</si>
  <si>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</si>
  <si>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</si>
  <si>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</si>
  <si>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</si>
  <si>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</si>
  <si>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</si>
  <si>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</si>
  <si>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</si>
  <si>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</si>
  <si>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</si>
  <si>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</si>
  <si>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</si>
  <si>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</si>
  <si>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</si>
  <si>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</si>
  <si>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</si>
  <si>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</si>
  <si>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</si>
  <si>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</si>
  <si>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</si>
  <si>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</si>
  <si>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</si>
  <si>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</si>
  <si>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</si>
  <si>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</si>
  <si>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</si>
  <si>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</si>
  <si>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</si>
  <si>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</si>
  <si>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</si>
  <si>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</si>
  <si>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</si>
  <si>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</si>
  <si>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</si>
  <si>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</si>
  <si>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</si>
  <si>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</si>
  <si>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</si>
  <si>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</si>
  <si>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</si>
  <si>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</si>
  <si>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</si>
  <si>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</si>
  <si>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</si>
  <si>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</si>
  <si>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</si>
  <si>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</si>
  <si>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</si>
  <si>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</si>
  <si>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</si>
  <si>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</si>
  <si>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</si>
  <si>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</si>
  <si>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</si>
  <si>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</si>
  <si>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</si>
  <si>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</si>
  <si>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</si>
  <si>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</si>
  <si>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</si>
  <si>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</si>
  <si>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</si>
  <si>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</si>
  <si>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</si>
  <si>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</si>
  <si>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</si>
  <si>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</si>
  <si>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</si>
  <si>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</si>
  <si>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</si>
  <si>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</si>
  <si>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</si>
  <si>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</si>
  <si>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</si>
  <si>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</si>
  <si>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</si>
  <si>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</si>
  <si>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</si>
  <si>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</si>
  <si>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</si>
  <si>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</si>
  <si>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</si>
  <si>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</si>
  <si>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</si>
  <si>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</si>
  <si>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</si>
  <si>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</si>
  <si>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</si>
  <si>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</si>
  <si>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</si>
  <si>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</si>
  <si>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</si>
  <si>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</si>
  <si>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</si>
  <si>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</si>
  <si>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</si>
  <si>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</si>
  <si>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</si>
  <si>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</si>
  <si>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</si>
  <si>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</si>
  <si>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</si>
  <si>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</si>
  <si>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</si>
  <si>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</si>
  <si>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</si>
  <si>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</si>
  <si>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</si>
  <si>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</si>
  <si>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</si>
  <si>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</si>
  <si>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</si>
  <si>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</si>
  <si>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</si>
  <si>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</si>
  <si>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</si>
  <si>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</si>
  <si>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</si>
  <si>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</si>
  <si>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</si>
  <si>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</si>
  <si>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</si>
  <si>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</si>
  <si>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</si>
  <si>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</si>
  <si>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</si>
  <si>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</si>
  <si>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</si>
  <si>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</si>
  <si>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</si>
  <si>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</si>
  <si>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</si>
  <si>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</si>
  <si>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</si>
  <si>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</si>
  <si>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</si>
  <si>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</si>
  <si>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</si>
  <si>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</si>
  <si>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</si>
  <si>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</si>
  <si>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</si>
  <si>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</si>
  <si>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</si>
  <si>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</si>
  <si>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</si>
  <si>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</si>
  <si>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</si>
  <si>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</si>
  <si>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</si>
  <si>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</si>
  <si>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</si>
  <si>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</si>
  <si>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</si>
  <si>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</si>
  <si>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</si>
  <si>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</si>
  <si>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</si>
  <si>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</si>
  <si>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</si>
  <si>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</si>
  <si>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</si>
  <si>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</si>
  <si>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</si>
  <si>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</si>
  <si>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</si>
  <si>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</si>
  <si>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</si>
  <si>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</si>
  <si>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</si>
  <si>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</si>
  <si>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</si>
  <si>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</si>
  <si>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</si>
  <si>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</si>
  <si>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</si>
  <si>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</si>
  <si>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</si>
  <si>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</si>
  <si>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</si>
  <si>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</si>
  <si>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</si>
  <si>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</si>
  <si>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</si>
  <si>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</si>
  <si>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</si>
  <si>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</si>
  <si>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</si>
  <si>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</si>
  <si>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</si>
  <si>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</si>
  <si>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</si>
  <si>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</si>
  <si>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</si>
  <si>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</si>
  <si>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</si>
  <si>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</si>
  <si>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</si>
  <si>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</si>
  <si>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</si>
  <si>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</si>
  <si>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</si>
  <si>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</si>
  <si>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</si>
  <si>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</si>
  <si>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</si>
  <si>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</si>
  <si>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</si>
  <si>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</si>
  <si>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</si>
  <si>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</si>
  <si>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</si>
  <si>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</si>
  <si>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</si>
  <si>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</si>
  <si>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</si>
  <si>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</si>
  <si>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</si>
  <si>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</si>
  <si>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</si>
  <si>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</si>
  <si>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</si>
  <si>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</si>
  <si>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</si>
  <si>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</si>
  <si>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</si>
  <si>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</si>
  <si>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</si>
  <si>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</si>
  <si>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</si>
  <si>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</si>
  <si>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</si>
  <si>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</si>
  <si>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</si>
  <si>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</si>
  <si>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</si>
  <si>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</si>
  <si>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</si>
  <si>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</si>
  <si>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</si>
  <si>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</si>
  <si>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</si>
  <si>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</si>
  <si>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</si>
  <si>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</si>
  <si>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</si>
  <si>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</si>
  <si>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</si>
  <si>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</si>
  <si>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</si>
  <si>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</si>
  <si>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</si>
  <si>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</si>
  <si>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</si>
  <si>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</si>
  <si>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</si>
  <si>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</si>
  <si>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</si>
  <si>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</si>
  <si>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</si>
  <si>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</si>
  <si>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</si>
  <si>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</si>
  <si>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</si>
  <si>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</si>
  <si>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</si>
  <si>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</si>
  <si>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</si>
  <si>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</si>
  <si>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</si>
  <si>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</si>
  <si>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</si>
  <si>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</si>
  <si>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</si>
  <si>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</si>
  <si>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</si>
  <si>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</si>
  <si>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</si>
  <si>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</si>
  <si>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</si>
  <si>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</si>
  <si>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</si>
  <si>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</si>
  <si>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</si>
  <si>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</si>
  <si>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</si>
  <si>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</si>
  <si>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</si>
  <si>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</si>
  <si>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</si>
  <si>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</si>
  <si>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</si>
  <si>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</si>
  <si>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</si>
  <si>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</si>
  <si>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</si>
  <si>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</si>
  <si>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</si>
  <si>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</si>
  <si>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</si>
  <si>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</si>
  <si>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</si>
  <si>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</si>
  <si>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</si>
  <si>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</si>
  <si>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</si>
  <si>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</si>
  <si>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</si>
  <si>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</si>
  <si>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</si>
  <si>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</si>
  <si>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</si>
  <si>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</si>
  <si>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</si>
  <si>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</si>
  <si>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</si>
  <si>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</si>
  <si>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</si>
  <si>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</si>
  <si>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</si>
  <si>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</si>
  <si>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</si>
  <si>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</si>
  <si>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</si>
  <si>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</si>
  <si>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</si>
  <si>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</si>
  <si>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</si>
  <si>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</si>
  <si>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</si>
  <si>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</si>
  <si>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</si>
  <si>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</si>
  <si>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</si>
  <si>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</si>
  <si>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</si>
  <si>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</si>
  <si>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</si>
  <si>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</si>
  <si>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</si>
  <si>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</si>
  <si>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</si>
  <si>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</si>
  <si>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</si>
  <si>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</si>
  <si>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</si>
  <si>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</si>
  <si>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</si>
  <si>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</si>
  <si>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</si>
  <si>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</si>
  <si>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</si>
  <si>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</si>
  <si>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</si>
  <si>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</si>
  <si>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</si>
  <si>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</si>
  <si>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</si>
  <si>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</si>
  <si>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</si>
  <si>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</si>
  <si>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</si>
  <si>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</si>
  <si>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</si>
  <si>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</si>
  <si>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</si>
  <si>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</si>
  <si>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</si>
  <si>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</si>
  <si>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</si>
  <si>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</si>
  <si>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</si>
  <si>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</si>
  <si>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</si>
  <si>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</si>
  <si>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</si>
  <si>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</si>
  <si>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</si>
  <si>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</si>
  <si>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</si>
  <si>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</si>
  <si>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</si>
  <si>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</si>
  <si>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</si>
  <si>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</si>
  <si>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</si>
  <si>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</si>
  <si>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</si>
  <si>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</si>
  <si>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</si>
  <si>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</si>
  <si>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</si>
  <si>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</si>
  <si>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</si>
  <si>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</si>
  <si>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</si>
  <si>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</si>
  <si>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</si>
  <si>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</si>
  <si>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</si>
  <si>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</si>
  <si>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</si>
  <si>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</si>
  <si>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</si>
  <si>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</si>
  <si>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</si>
  <si>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</si>
  <si>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</si>
  <si>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</si>
  <si>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</si>
  <si>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</si>
  <si>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</si>
  <si>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</si>
  <si>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</si>
  <si>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</si>
  <si>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</si>
  <si>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</si>
  <si>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</si>
  <si>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</si>
  <si>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</si>
  <si>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</si>
  <si>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</si>
  <si>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</si>
  <si>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</si>
  <si>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</si>
  <si>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</si>
  <si>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</si>
  <si>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</si>
  <si>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</si>
  <si>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</si>
  <si>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</si>
  <si>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</si>
  <si>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</si>
  <si>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</si>
  <si>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</si>
  <si>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</si>
  <si>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</si>
  <si>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</si>
  <si>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</si>
  <si>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</si>
  <si>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</si>
  <si>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</si>
  <si>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</si>
  <si>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</si>
  <si>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</si>
  <si>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</si>
  <si>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</si>
  <si>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</si>
  <si>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</si>
  <si>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</si>
  <si>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</si>
  <si>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</si>
  <si>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</si>
  <si>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</si>
  <si>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</si>
  <si>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</si>
  <si>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</si>
  <si>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</si>
  <si>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</si>
  <si>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</si>
  <si>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</si>
  <si>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</si>
  <si>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</si>
  <si>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</si>
  <si>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</si>
  <si>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</si>
  <si>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</si>
  <si>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</si>
  <si>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</si>
  <si>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</si>
  <si>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</si>
  <si>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</si>
  <si>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</si>
  <si>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</si>
  <si>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</si>
  <si>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</si>
  <si>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</si>
  <si>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</si>
  <si>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</si>
  <si>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</si>
  <si>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</si>
  <si>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</si>
  <si>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</si>
  <si>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</si>
  <si>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</si>
  <si>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</si>
  <si>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</si>
  <si>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</si>
  <si>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</si>
  <si>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</si>
  <si>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</si>
  <si>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</si>
  <si>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</si>
  <si>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</si>
  <si>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</si>
  <si>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</si>
  <si>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</si>
  <si>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</si>
  <si>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</si>
  <si>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</si>
  <si>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</si>
  <si>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</si>
  <si>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</si>
  <si>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</si>
  <si>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</si>
  <si>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</si>
  <si>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</si>
  <si>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</si>
  <si>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</si>
  <si>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</si>
  <si>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</si>
  <si>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</si>
  <si>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</si>
  <si>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</si>
  <si>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</si>
  <si>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</si>
  <si>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</si>
  <si>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</si>
  <si>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</si>
  <si>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</si>
  <si>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</si>
  <si>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</si>
  <si>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</si>
  <si>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</si>
  <si>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</si>
  <si>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</si>
  <si>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</si>
  <si>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</si>
  <si>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</si>
  <si>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</si>
  <si>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</si>
  <si>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</si>
  <si>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</si>
  <si>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</si>
  <si>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</si>
  <si>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</si>
  <si>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</si>
  <si>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</si>
  <si>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</si>
  <si>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</si>
  <si>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</si>
  <si>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</si>
  <si>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</si>
  <si>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</si>
  <si>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</si>
  <si>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</si>
  <si>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</si>
  <si>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</si>
  <si>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</si>
  <si>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</si>
  <si>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</si>
  <si>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</si>
  <si>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</si>
  <si>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</si>
  <si>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</si>
  <si>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</si>
  <si>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</si>
  <si>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</si>
  <si>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</si>
  <si>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</si>
  <si>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</si>
  <si>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</si>
  <si>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</si>
  <si>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</si>
  <si>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</si>
  <si>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</si>
  <si>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</si>
  <si>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</si>
  <si>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</si>
  <si>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</si>
  <si>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</si>
  <si>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</si>
  <si>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</si>
  <si>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</si>
  <si>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</si>
  <si>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</si>
  <si>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</si>
  <si>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</si>
  <si>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</si>
  <si>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</si>
  <si>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</si>
  <si>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</si>
  <si>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</si>
  <si>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</si>
  <si>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</si>
  <si>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</si>
  <si>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</si>
  <si>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</si>
  <si>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</si>
  <si>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</si>
  <si>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</si>
  <si>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</si>
  <si>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</si>
  <si>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</si>
  <si>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</si>
  <si>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</si>
  <si>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</si>
  <si>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</si>
  <si>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</si>
  <si>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</si>
  <si>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</si>
  <si>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</si>
  <si>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</si>
  <si>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</si>
  <si>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</si>
  <si>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</si>
  <si>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</si>
  <si>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</si>
  <si>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</si>
  <si>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</si>
  <si>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</si>
  <si>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</si>
  <si>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</si>
  <si>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</si>
  <si>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</si>
  <si>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</si>
  <si>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</si>
  <si>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</si>
  <si>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</si>
  <si>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</si>
  <si>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</si>
  <si>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</si>
  <si>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</si>
  <si>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</si>
  <si>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</si>
  <si>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</si>
  <si>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</si>
  <si>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</si>
  <si>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</si>
  <si>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</si>
  <si>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</si>
  <si>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</si>
  <si>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</si>
  <si>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</si>
  <si>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</si>
  <si>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</si>
  <si>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</si>
  <si>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</si>
  <si>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</si>
  <si>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</si>
  <si>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</si>
  <si>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</si>
  <si>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</si>
  <si>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</si>
  <si>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</si>
  <si>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</si>
  <si>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</si>
  <si>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</si>
  <si>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</si>
  <si>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</si>
  <si>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</si>
  <si>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</si>
  <si>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</si>
  <si>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</si>
  <si>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</si>
  <si>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</si>
  <si>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</si>
  <si>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</si>
  <si>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</si>
  <si>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</si>
  <si>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</si>
  <si>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</si>
  <si>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</si>
  <si>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</si>
  <si>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</si>
  <si>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</si>
  <si>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</si>
  <si>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</si>
  <si>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</si>
  <si>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</si>
  <si>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</si>
  <si>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</si>
  <si>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</si>
  <si>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</si>
  <si>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</si>
  <si>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</si>
  <si>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</si>
  <si>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</si>
  <si>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</si>
  <si>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</si>
  <si>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</si>
  <si>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</si>
  <si>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</si>
  <si>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</si>
  <si>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</si>
  <si>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</si>
  <si>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</si>
  <si>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</si>
  <si>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</si>
  <si>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</si>
  <si>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</si>
  <si>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</si>
  <si>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</si>
  <si>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</si>
  <si>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</si>
  <si>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</si>
  <si>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</si>
  <si>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</si>
  <si>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</si>
  <si>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</si>
  <si>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</si>
  <si>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</si>
  <si>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</si>
  <si>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</si>
  <si>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</si>
  <si>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</si>
  <si>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</si>
  <si>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</si>
  <si>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</si>
  <si>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</si>
  <si>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</si>
  <si>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</si>
  <si>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</si>
  <si>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</si>
  <si>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</si>
  <si>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</si>
  <si>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</si>
  <si>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</si>
  <si>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</si>
  <si>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</si>
  <si>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</si>
  <si>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</si>
  <si>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</si>
  <si>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</si>
  <si>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</si>
  <si>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</si>
  <si>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</si>
  <si>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</si>
  <si>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</si>
  <si>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</si>
  <si>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</si>
  <si>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</si>
  <si>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</si>
  <si>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</si>
  <si>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</si>
  <si>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</si>
  <si>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</si>
  <si>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</si>
  <si>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</si>
  <si>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</si>
  <si>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</si>
  <si>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</si>
  <si>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</si>
  <si>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</si>
  <si>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</si>
  <si>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</si>
  <si>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</si>
  <si>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</si>
  <si>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</si>
  <si>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</si>
  <si>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</si>
  <si>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</si>
  <si>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</si>
  <si>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</si>
  <si>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</si>
  <si>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</si>
  <si>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</si>
  <si>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</si>
  <si>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</si>
  <si>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</si>
  <si>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</si>
  <si>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</si>
  <si>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</si>
  <si>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</si>
  <si>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</si>
  <si>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</si>
  <si>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</si>
  <si>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</si>
  <si>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</si>
  <si>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</si>
  <si>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</si>
  <si>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</si>
  <si>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</si>
  <si>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</si>
  <si>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</si>
  <si>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</si>
  <si>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</si>
  <si>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</si>
  <si>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</si>
  <si>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</si>
  <si>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</si>
  <si>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</si>
  <si>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</si>
  <si>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</si>
  <si>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</si>
  <si>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</si>
  <si>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</si>
  <si>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</si>
  <si>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</si>
  <si>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</si>
  <si>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</si>
  <si>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</si>
  <si>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</si>
  <si>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</si>
  <si>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</si>
  <si>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</si>
  <si>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</si>
  <si>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</si>
  <si>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</si>
  <si>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</si>
  <si>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</si>
  <si>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</si>
  <si>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</si>
  <si>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</si>
  <si>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</si>
  <si>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</si>
  <si>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</si>
  <si>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</si>
  <si>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</si>
  <si>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</si>
  <si>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</si>
  <si>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</si>
  <si>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</si>
  <si>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</si>
  <si>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</si>
  <si>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</si>
  <si>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</si>
  <si>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</si>
  <si>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</si>
  <si>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</si>
  <si>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</si>
  <si>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</si>
  <si>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</si>
  <si>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</si>
  <si>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</si>
  <si>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</si>
  <si>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</si>
  <si>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</si>
  <si>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</si>
  <si>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</si>
  <si>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</si>
  <si>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</si>
  <si>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</si>
  <si>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</si>
  <si>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</si>
  <si>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</si>
  <si>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</si>
  <si>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</si>
  <si>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</si>
  <si>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</si>
  <si>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</si>
  <si>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</si>
  <si>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</si>
  <si>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</si>
  <si>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</si>
  <si>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</si>
  <si>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</si>
  <si>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</si>
  <si>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</si>
  <si>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</si>
  <si>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</si>
  <si>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</si>
  <si>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</si>
  <si>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</si>
  <si>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</si>
  <si>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</si>
  <si>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</si>
  <si>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</si>
  <si>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</si>
  <si>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</si>
  <si>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</si>
  <si>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</si>
  <si>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</si>
  <si>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</si>
  <si>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</si>
  <si>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</si>
  <si>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</si>
  <si>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</si>
  <si>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</si>
  <si>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</si>
  <si>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</si>
  <si>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</si>
  <si>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</si>
  <si>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</si>
  <si>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</si>
  <si>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</si>
  <si>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</si>
  <si>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</si>
  <si>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</si>
  <si>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</si>
  <si>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</si>
  <si>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</si>
  <si>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</si>
  <si>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</si>
  <si>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</si>
  <si>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</si>
  <si>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</si>
  <si>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</si>
  <si>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</si>
  <si>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</si>
  <si>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</si>
  <si>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</si>
  <si>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</si>
  <si>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</si>
  <si>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</si>
  <si>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</si>
  <si>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</si>
  <si>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</si>
  <si>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</si>
  <si>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</si>
  <si>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</si>
  <si>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</si>
  <si>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</si>
  <si>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</si>
  <si>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</si>
  <si>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</si>
  <si>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</si>
  <si>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</si>
  <si>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</si>
  <si>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</si>
  <si>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</si>
  <si>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</si>
  <si>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</si>
  <si>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</si>
  <si>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</si>
  <si>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</si>
  <si>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</si>
  <si>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</si>
  <si>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</si>
  <si>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</si>
  <si>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</si>
  <si>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</si>
  <si>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</si>
  <si>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</si>
  <si>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</si>
  <si>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</si>
  <si>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</si>
  <si>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</si>
  <si>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</si>
  <si>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</si>
  <si>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</si>
  <si>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</si>
  <si>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</si>
  <si>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</si>
  <si>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</si>
  <si>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</si>
  <si>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</si>
  <si>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</si>
  <si>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</si>
  <si>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</si>
  <si>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</si>
  <si>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</si>
  <si>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</si>
  <si>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</si>
  <si>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</si>
  <si>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</si>
  <si>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</si>
  <si>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</si>
  <si>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</si>
  <si>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</si>
  <si>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</si>
  <si>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</si>
  <si>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</si>
  <si>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</si>
  <si>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</si>
  <si>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</si>
  <si>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</si>
  <si>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</si>
  <si>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</si>
  <si>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</si>
  <si>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</si>
  <si>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</si>
  <si>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</si>
  <si>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</si>
  <si>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</si>
  <si>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</si>
  <si>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</si>
  <si>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</si>
  <si>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</si>
  <si>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</si>
  <si>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</si>
  <si>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</si>
  <si>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</si>
  <si>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</si>
  <si>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</si>
  <si>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</si>
  <si>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</si>
  <si>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</si>
  <si>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</si>
  <si>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</si>
  <si>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</si>
  <si>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</si>
  <si>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</si>
  <si>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</si>
  <si>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</si>
  <si>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</si>
  <si>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</si>
  <si>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</si>
  <si>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</si>
  <si>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</si>
  <si>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</si>
  <si>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</si>
  <si>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</si>
  <si>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</si>
  <si>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</si>
  <si>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</si>
  <si>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</si>
  <si>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</si>
  <si>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</si>
  <si>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</si>
  <si>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</si>
  <si>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</si>
  <si>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</si>
  <si>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</si>
  <si>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</si>
  <si>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</si>
  <si>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</si>
  <si>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</si>
  <si>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</si>
  <si>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</si>
  <si>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</si>
  <si>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</si>
  <si>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</si>
  <si>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</si>
  <si>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</si>
  <si>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</si>
  <si>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</si>
  <si>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</si>
  <si>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</si>
  <si>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</si>
  <si>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</si>
  <si>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</si>
  <si>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</si>
  <si>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</si>
  <si>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</si>
  <si>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</si>
  <si>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</si>
  <si>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</si>
  <si>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</si>
  <si>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</si>
  <si>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</si>
  <si>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</si>
  <si>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</si>
  <si>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</si>
  <si>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</si>
  <si>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</si>
  <si>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</si>
  <si>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</si>
  <si>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</si>
  <si>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</si>
  <si>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</si>
  <si>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</si>
  <si>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</si>
  <si>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</si>
  <si>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</si>
  <si>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</si>
  <si>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</si>
  <si>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</si>
  <si>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</si>
  <si>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</si>
  <si>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</si>
  <si>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</si>
  <si>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</si>
  <si>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</si>
  <si>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</si>
  <si>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</si>
  <si>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</si>
  <si>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</si>
  <si>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</si>
  <si>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</si>
  <si>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</si>
  <si>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</si>
  <si>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</si>
  <si>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</si>
  <si>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</si>
  <si>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</si>
  <si>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</si>
  <si>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</si>
  <si>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</si>
  <si>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</si>
  <si>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</si>
  <si>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</si>
  <si>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</si>
  <si>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</si>
  <si>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</si>
  <si>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</si>
  <si>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</si>
  <si>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</si>
  <si>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</si>
  <si>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</si>
  <si>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</si>
  <si>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</si>
  <si>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</si>
  <si>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</si>
  <si>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</si>
  <si>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</si>
  <si>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</si>
  <si>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</si>
  <si>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</si>
  <si>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</si>
  <si>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</si>
  <si>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</si>
  <si>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</si>
  <si>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</si>
  <si>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</si>
  <si>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</si>
  <si>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</si>
  <si>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</si>
  <si>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</si>
  <si>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</si>
  <si>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</si>
  <si>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</si>
  <si>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</si>
  <si>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</si>
  <si>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</si>
  <si>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</si>
  <si>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</si>
  <si>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</si>
  <si>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</si>
  <si>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</si>
  <si>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</si>
  <si>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</si>
  <si>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</si>
  <si>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</si>
  <si>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</si>
  <si>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</si>
  <si>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</si>
  <si>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</si>
  <si>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</si>
  <si>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</si>
  <si>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</si>
  <si>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</si>
  <si>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</si>
  <si>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</si>
  <si>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</si>
  <si>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</si>
  <si>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</si>
  <si>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</si>
  <si>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</si>
  <si>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</si>
  <si>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</si>
  <si>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</si>
  <si>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</si>
  <si>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</si>
  <si>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</si>
  <si>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</si>
  <si>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</si>
  <si>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</si>
  <si>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</si>
  <si>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</si>
  <si>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</si>
  <si>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</si>
  <si>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</si>
  <si>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</si>
  <si>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</si>
  <si>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</si>
  <si>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</si>
  <si>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</si>
  <si>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</si>
  <si>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</si>
  <si>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</si>
  <si>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</si>
  <si>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</si>
  <si>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</si>
  <si>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</si>
  <si>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</si>
  <si>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</si>
  <si>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</si>
  <si>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</si>
  <si>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</si>
  <si>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</si>
  <si>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</si>
  <si>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</si>
  <si>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</si>
  <si>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</si>
  <si>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</si>
  <si>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</si>
  <si>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</si>
  <si>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</si>
  <si>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</si>
  <si>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</si>
  <si>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</si>
  <si>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</si>
  <si>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</si>
  <si>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</si>
  <si>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</si>
  <si>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</si>
  <si>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</si>
  <si>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</si>
  <si>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</si>
  <si>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</si>
  <si>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</si>
  <si>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</si>
  <si>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</si>
  <si>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</si>
  <si>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</si>
  <si>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</si>
  <si>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</si>
  <si>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</si>
  <si>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</si>
  <si>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</si>
  <si>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</si>
  <si>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</si>
  <si>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</si>
  <si>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</si>
  <si>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</si>
  <si>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</si>
  <si>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</si>
  <si>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</si>
  <si>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</si>
  <si>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</si>
  <si>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</si>
  <si>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</si>
  <si>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</si>
  <si>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</si>
  <si>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</si>
  <si>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</si>
  <si>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</si>
  <si>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</si>
  <si>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</si>
  <si>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</si>
  <si>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</si>
  <si>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</si>
  <si>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</si>
  <si>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</si>
  <si>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</si>
  <si>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</si>
  <si>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</si>
  <si>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</si>
  <si>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</si>
  <si>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</si>
  <si>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</si>
  <si>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</si>
  <si>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</si>
  <si>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</si>
  <si>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</si>
  <si>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</si>
  <si>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</si>
  <si>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</si>
  <si>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</si>
  <si>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</si>
  <si>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</si>
  <si>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</si>
  <si>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</si>
  <si>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</si>
  <si>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</si>
  <si>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</si>
  <si>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</si>
  <si>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</si>
  <si>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</si>
  <si>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</si>
  <si>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</si>
  <si>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</si>
  <si>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</si>
  <si>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</si>
  <si>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</si>
  <si>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</si>
  <si>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</si>
  <si>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</si>
  <si>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</si>
  <si>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</si>
  <si>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</si>
  <si>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</si>
  <si>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</si>
  <si>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</si>
  <si>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</si>
  <si>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</si>
  <si>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</si>
  <si>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</si>
  <si>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</si>
  <si>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</si>
  <si>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</si>
  <si>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</si>
  <si>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</si>
  <si>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</si>
  <si>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</si>
  <si>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</si>
  <si>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</si>
  <si>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</si>
  <si>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</si>
  <si>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</si>
  <si>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</si>
  <si>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</si>
  <si>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</si>
  <si>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</si>
  <si>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</si>
  <si>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</si>
  <si>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</si>
  <si>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</si>
  <si>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</si>
  <si>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</si>
  <si>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</si>
  <si>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</si>
  <si>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</si>
  <si>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</si>
  <si>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</si>
  <si>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</si>
  <si>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</si>
  <si>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</si>
  <si>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</si>
  <si>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</si>
  <si>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</si>
  <si>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</si>
  <si>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</si>
  <si>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</si>
  <si>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</si>
  <si>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</si>
  <si>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</si>
  <si>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</si>
  <si>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</si>
  <si>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</si>
  <si>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</si>
  <si>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</si>
  <si>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</si>
  <si>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</si>
  <si>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</si>
  <si>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</si>
  <si>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</si>
  <si>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</si>
  <si>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</si>
  <si>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</si>
  <si>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</si>
  <si>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</si>
  <si>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</si>
  <si>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</si>
  <si>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</si>
  <si>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</si>
  <si>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</si>
  <si>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</si>
  <si>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</si>
  <si>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</si>
  <si>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</si>
  <si>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</si>
  <si>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</si>
  <si>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</si>
  <si>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</si>
  <si>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</si>
  <si>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</si>
  <si>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</si>
  <si>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</si>
  <si>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</si>
  <si>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</si>
  <si>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</si>
  <si>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</si>
  <si>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</si>
  <si>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</si>
  <si>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</si>
  <si>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</si>
  <si>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</si>
  <si>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</si>
  <si>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</si>
  <si>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</si>
  <si>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</si>
  <si>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</si>
  <si>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</si>
  <si>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</si>
  <si>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</si>
  <si>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</si>
  <si>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</si>
  <si>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</si>
  <si>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</si>
  <si>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</si>
  <si>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</si>
  <si>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</si>
  <si>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</si>
  <si>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</si>
  <si>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</si>
  <si>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</si>
  <si>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</si>
  <si>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</si>
  <si>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</si>
  <si>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</si>
  <si>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</si>
  <si>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</si>
  <si>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</si>
  <si>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</si>
  <si>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</si>
  <si>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</si>
  <si>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</si>
  <si>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</si>
  <si>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</si>
  <si>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</si>
  <si>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</si>
  <si>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</si>
  <si>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</si>
  <si>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</si>
  <si>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</si>
  <si>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</si>
  <si>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</si>
  <si>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</si>
  <si>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</si>
  <si>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</si>
  <si>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</si>
  <si>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</si>
  <si>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</si>
  <si>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</si>
  <si>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</si>
  <si>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</si>
  <si>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</si>
  <si>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</si>
  <si>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</si>
  <si>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</si>
  <si>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</si>
  <si>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</si>
  <si>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</si>
  <si>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</si>
  <si>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</si>
  <si>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</si>
  <si>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</si>
  <si>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</si>
  <si>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</si>
  <si>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</si>
  <si>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</si>
  <si>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</si>
  <si>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</si>
  <si>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</si>
  <si>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</si>
  <si>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</si>
  <si>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</si>
  <si>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</si>
  <si>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</si>
  <si>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</si>
  <si>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</si>
  <si>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</si>
  <si>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</si>
  <si>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</si>
  <si>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</si>
  <si>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</si>
  <si>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</si>
  <si>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</si>
  <si>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</si>
  <si>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</si>
  <si>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</si>
  <si>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</si>
  <si>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</si>
  <si>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</si>
  <si>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</si>
  <si>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</si>
  <si>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</si>
  <si>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</si>
  <si>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</si>
  <si>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</si>
  <si>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</si>
  <si>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</si>
  <si>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</si>
  <si>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</si>
  <si>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</si>
  <si>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</si>
  <si>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</si>
  <si>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</si>
  <si>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</si>
  <si>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</si>
  <si>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</si>
  <si>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</si>
  <si>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</si>
  <si>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</si>
  <si>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</si>
  <si>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</si>
  <si>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</si>
  <si>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</si>
  <si>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</si>
  <si>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</si>
  <si>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</si>
  <si>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</si>
  <si>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</si>
  <si>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</si>
  <si>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</si>
  <si>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</si>
  <si>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</si>
  <si>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</si>
  <si>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</si>
  <si>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</si>
  <si>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</si>
  <si>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</si>
  <si>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</si>
  <si>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</si>
  <si>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</si>
  <si>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</si>
  <si>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</si>
  <si>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</si>
  <si>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</si>
  <si>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</si>
  <si>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</si>
  <si>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</si>
  <si>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</si>
  <si>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</si>
  <si>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</si>
  <si>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</si>
  <si>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</si>
  <si>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</si>
  <si>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</si>
  <si>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</si>
  <si>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</si>
  <si>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</si>
  <si>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</si>
  <si>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</si>
  <si>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</si>
  <si>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</si>
  <si>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</si>
  <si>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</si>
  <si>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</si>
  <si>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</si>
  <si>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</si>
  <si>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</si>
  <si>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</si>
  <si>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</si>
  <si>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</si>
  <si>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</si>
  <si>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</si>
  <si>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</si>
  <si>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</si>
  <si>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</si>
  <si>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</si>
  <si>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</si>
  <si>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</si>
  <si>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</si>
  <si>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</si>
  <si>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</si>
  <si>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</si>
  <si>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</si>
  <si>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</si>
  <si>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</si>
  <si>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</si>
  <si>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</si>
  <si>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</si>
  <si>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</si>
  <si>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</si>
  <si>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</si>
  <si>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</si>
  <si>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</si>
  <si>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</si>
  <si>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</si>
  <si>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</si>
  <si>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</si>
  <si>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</si>
  <si>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</si>
  <si>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</si>
  <si>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</si>
  <si>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</si>
  <si>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</si>
  <si>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</si>
  <si>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</si>
  <si>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</si>
  <si>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</si>
  <si>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</si>
  <si>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</si>
  <si>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</si>
  <si>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</si>
  <si>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</si>
  <si>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</si>
  <si>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</si>
  <si>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</si>
  <si>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</si>
  <si>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</si>
  <si>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</si>
  <si>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</si>
  <si>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</si>
  <si>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</si>
  <si>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</si>
  <si>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</si>
  <si>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</si>
  <si>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</si>
  <si>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</si>
  <si>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</si>
  <si>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</si>
  <si>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</si>
  <si>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</si>
  <si>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</si>
  <si>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</si>
  <si>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</si>
  <si>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</si>
  <si>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</si>
  <si>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</si>
  <si>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</si>
  <si>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</si>
  <si>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</si>
  <si>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</si>
  <si>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</si>
  <si>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</si>
  <si>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</si>
  <si>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</si>
  <si>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</si>
  <si>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</si>
  <si>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</si>
  <si>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</si>
  <si>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</si>
  <si>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</si>
  <si>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</si>
  <si>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</si>
  <si>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</si>
  <si>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</si>
  <si>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</si>
  <si>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</si>
  <si>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</si>
  <si>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</si>
  <si>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</si>
  <si>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</si>
  <si>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</si>
  <si>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</si>
  <si>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</si>
  <si>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</si>
  <si>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</si>
  <si>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</si>
  <si>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</si>
  <si>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</si>
  <si>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</si>
  <si>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</si>
  <si>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</si>
  <si>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</si>
  <si>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</si>
  <si>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</si>
  <si>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</si>
  <si>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</si>
  <si>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</si>
  <si>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</si>
  <si>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</si>
  <si>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</si>
  <si>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</si>
  <si>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</si>
  <si>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</si>
  <si>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</si>
  <si>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</si>
  <si>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</si>
  <si>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</si>
  <si>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</si>
  <si>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</si>
  <si>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</si>
  <si>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</si>
  <si>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</si>
  <si>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</si>
  <si>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</si>
  <si>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</si>
  <si>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</si>
  <si>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</si>
  <si>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</si>
  <si>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</si>
  <si>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</si>
  <si>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</si>
  <si>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</si>
  <si>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</si>
  <si>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</si>
  <si>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</si>
  <si>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</si>
  <si>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</si>
  <si>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</si>
  <si>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</si>
  <si>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</si>
  <si>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</si>
  <si>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</si>
  <si>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</si>
  <si>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</si>
  <si>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</si>
  <si>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</si>
  <si>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</si>
  <si>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</si>
  <si>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</si>
  <si>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</si>
  <si>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</si>
  <si>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</si>
  <si>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</si>
  <si>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</si>
  <si>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</si>
  <si>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</si>
  <si>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</si>
  <si>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</si>
  <si>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</si>
  <si>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</si>
  <si>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</si>
  <si>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</si>
  <si>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</si>
  <si>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</si>
  <si>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</si>
  <si>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</si>
  <si>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</si>
  <si>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</si>
  <si>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</si>
  <si>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</si>
  <si>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</si>
  <si>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</si>
  <si>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</si>
  <si>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</si>
  <si>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</si>
  <si>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</si>
  <si>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</si>
  <si>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</si>
  <si>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</si>
  <si>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</si>
  <si>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</si>
  <si>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</si>
  <si>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</si>
  <si>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</si>
  <si>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</si>
  <si>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</si>
  <si>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</si>
  <si>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</si>
  <si>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</si>
  <si>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</si>
  <si>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</si>
  <si>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</si>
  <si>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</si>
  <si>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</si>
  <si>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</si>
  <si>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</si>
  <si>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</si>
  <si>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</si>
  <si>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</si>
  <si>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</si>
  <si>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</si>
  <si>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</si>
  <si>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</si>
  <si>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</si>
  <si>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</si>
  <si>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</si>
  <si>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</si>
  <si>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</si>
  <si>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</si>
  <si>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</si>
  <si>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</si>
  <si>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</si>
  <si>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</si>
  <si>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</si>
  <si>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</si>
  <si>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</si>
  <si>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</si>
  <si>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</si>
  <si>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</si>
  <si>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</si>
  <si>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</si>
  <si>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</si>
  <si>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</si>
  <si>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</si>
  <si>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</si>
  <si>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</si>
  <si>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</si>
  <si>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</si>
  <si>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</si>
  <si>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</si>
  <si>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</si>
  <si>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</si>
  <si>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</si>
  <si>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</si>
  <si>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</si>
  <si>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</si>
  <si>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</si>
  <si>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</si>
  <si>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</si>
  <si>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</si>
  <si>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</si>
  <si>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</si>
  <si>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</si>
  <si>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</si>
  <si>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</si>
  <si>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</si>
  <si>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</si>
  <si>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</si>
  <si>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</si>
  <si>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</si>
  <si>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</si>
  <si>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</si>
  <si>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</si>
  <si>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</si>
  <si>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</si>
  <si>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</si>
  <si>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</si>
  <si>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</si>
  <si>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</si>
  <si>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</si>
  <si>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</si>
  <si>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</si>
  <si>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</si>
  <si>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</si>
  <si>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</si>
  <si>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</si>
  <si>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</si>
  <si>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</si>
  <si>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</si>
  <si>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</si>
  <si>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</si>
  <si>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</si>
  <si>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</si>
  <si>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</si>
  <si>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</si>
  <si>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</si>
  <si>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</si>
  <si>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</si>
  <si>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</si>
  <si>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</si>
  <si>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</si>
  <si>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</si>
  <si>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</si>
  <si>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</si>
  <si>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</si>
  <si>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</si>
  <si>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</si>
  <si>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</si>
  <si>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</si>
  <si>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</si>
  <si>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</si>
  <si>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</si>
  <si>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</si>
  <si>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</si>
  <si>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</si>
  <si>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</si>
  <si>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</si>
  <si>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</si>
  <si>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</si>
  <si>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</si>
  <si>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</si>
  <si>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</si>
  <si>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</si>
  <si>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</si>
  <si>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</si>
  <si>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</si>
  <si>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</si>
  <si>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</si>
  <si>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</si>
  <si>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</si>
  <si>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</si>
  <si>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</si>
  <si>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</si>
  <si>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</si>
  <si>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</si>
  <si>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</si>
  <si>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</si>
  <si>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</si>
  <si>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</si>
  <si>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</si>
  <si>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</si>
  <si>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</si>
  <si>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</si>
  <si>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</si>
  <si>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</si>
  <si>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</si>
  <si>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</si>
  <si>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</si>
  <si>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</si>
  <si>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</si>
  <si>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</si>
  <si>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</si>
  <si>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</si>
  <si>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</si>
  <si>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</si>
  <si>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</si>
  <si>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</si>
  <si>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</si>
  <si>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</si>
  <si>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</si>
  <si>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</si>
  <si>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</si>
  <si>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</si>
  <si>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</si>
  <si>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</si>
  <si>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</si>
  <si>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</si>
  <si>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</si>
  <si>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</si>
  <si>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</si>
  <si>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</si>
  <si>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</si>
  <si>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</si>
  <si>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</si>
  <si>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</si>
  <si>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</si>
  <si>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</si>
  <si>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</si>
  <si>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</si>
  <si>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</si>
  <si>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</si>
  <si>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</si>
  <si>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</si>
  <si>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</si>
  <si>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</si>
  <si>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</si>
  <si>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</si>
  <si>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</si>
  <si>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</si>
  <si>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</si>
  <si>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</si>
  <si>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</si>
  <si>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</si>
  <si>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</si>
  <si>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</si>
  <si>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</si>
  <si>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</si>
  <si>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</si>
  <si>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</si>
  <si>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</si>
  <si>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</si>
  <si>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</si>
  <si>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</si>
  <si>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</si>
  <si>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</si>
  <si>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</si>
  <si>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</si>
  <si>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</si>
  <si>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</si>
  <si>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</si>
  <si>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</si>
  <si>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</si>
  <si>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</si>
  <si>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</si>
  <si>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</si>
  <si>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</si>
  <si>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</si>
  <si>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</si>
  <si>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</si>
  <si>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</si>
  <si>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</si>
  <si>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</si>
  <si>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</si>
  <si>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</si>
  <si>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</si>
  <si>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</si>
  <si>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</si>
  <si>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</si>
  <si>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</si>
  <si>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</si>
  <si>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</si>
  <si>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</si>
  <si>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</si>
  <si>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</si>
  <si>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</si>
  <si>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</si>
  <si>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</si>
  <si>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</si>
  <si>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</si>
  <si>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</si>
  <si>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</si>
  <si>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</si>
  <si>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</si>
  <si>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</si>
  <si>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</si>
  <si>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</si>
  <si>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</si>
  <si>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</si>
  <si>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</si>
  <si>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</si>
  <si>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</si>
  <si>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</si>
  <si>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</si>
  <si>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</si>
  <si>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</si>
  <si>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</si>
  <si>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</si>
  <si>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</si>
  <si>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</si>
  <si>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</si>
  <si>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</si>
  <si>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</si>
  <si>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</si>
  <si>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</si>
  <si>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</si>
  <si>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</si>
  <si>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</si>
  <si>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</si>
  <si>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</si>
  <si>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</si>
  <si>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</si>
  <si>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</si>
  <si>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</si>
  <si>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</si>
  <si>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</si>
  <si>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</si>
  <si>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</si>
  <si>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</si>
  <si>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</si>
  <si>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</si>
  <si>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</si>
  <si>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</si>
  <si>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</si>
  <si>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</si>
  <si>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</si>
  <si>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</si>
  <si>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</si>
  <si>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</si>
  <si>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</si>
  <si>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</si>
  <si>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</si>
  <si>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</si>
  <si>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</si>
  <si>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</si>
  <si>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</si>
  <si>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</si>
  <si>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</si>
  <si>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</si>
  <si>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</si>
  <si>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</si>
  <si>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</si>
  <si>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</si>
  <si>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</si>
  <si>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</si>
  <si>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</si>
  <si>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</si>
  <si>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</si>
  <si>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</si>
  <si>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</si>
  <si>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</si>
  <si>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</si>
  <si>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</si>
  <si>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</si>
  <si>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</si>
  <si>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</si>
  <si>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</si>
  <si>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</si>
  <si>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</si>
  <si>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</si>
  <si>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</si>
  <si>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</si>
  <si>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</si>
  <si>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</si>
  <si>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</si>
  <si>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</si>
  <si>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</si>
  <si>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</si>
  <si>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</si>
  <si>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</si>
  <si>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</si>
  <si>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</si>
  <si>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</si>
  <si>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</si>
  <si>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</si>
  <si>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</si>
  <si>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</si>
  <si>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</si>
  <si>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</si>
  <si>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</si>
  <si>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</si>
  <si>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</si>
  <si>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</si>
  <si>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</si>
  <si>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</si>
  <si>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</si>
  <si>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</si>
  <si>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</si>
  <si>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</si>
  <si>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</si>
  <si>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</si>
  <si>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</si>
  <si>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</si>
  <si>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</si>
  <si>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</si>
  <si>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</si>
  <si>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</si>
  <si>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</si>
  <si>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</si>
  <si>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</si>
  <si>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</si>
  <si>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</si>
  <si>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</si>
  <si>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</si>
  <si>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</si>
  <si>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</si>
  <si>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</si>
  <si>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</si>
  <si>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</si>
  <si>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</si>
  <si>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</si>
  <si>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</si>
  <si>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</si>
  <si>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</si>
  <si>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</si>
  <si>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</si>
  <si>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</si>
  <si>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</si>
  <si>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</si>
  <si>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</si>
  <si>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</si>
  <si>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</si>
  <si>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</si>
  <si>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</si>
  <si>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</si>
  <si>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</si>
  <si>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</si>
  <si>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</si>
  <si>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</si>
  <si>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</si>
  <si>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</si>
  <si>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</si>
  <si>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</si>
  <si>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</si>
  <si>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</si>
  <si>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</si>
  <si>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</si>
  <si>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</si>
  <si>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</si>
  <si>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</si>
  <si>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</si>
  <si>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</si>
  <si>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</si>
  <si>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</si>
  <si>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</si>
  <si>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</si>
  <si>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</si>
  <si>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</si>
  <si>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</si>
  <si>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</si>
  <si>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</si>
  <si>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</si>
  <si>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</si>
  <si>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</si>
  <si>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</si>
  <si>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</si>
  <si>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</si>
  <si>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</si>
  <si>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</si>
  <si>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</si>
  <si>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</si>
  <si>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</si>
  <si>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</si>
  <si>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</si>
  <si>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</si>
  <si>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</si>
  <si>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</si>
  <si>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</si>
  <si>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</si>
  <si>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</si>
  <si>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</si>
  <si>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</si>
  <si>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</si>
  <si>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</si>
  <si>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</si>
  <si>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</si>
  <si>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</si>
  <si>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</si>
  <si>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</si>
  <si>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</si>
  <si>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</si>
  <si>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</si>
  <si>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</si>
  <si>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</si>
  <si>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</si>
  <si>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</si>
  <si>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</si>
  <si>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</si>
  <si>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</si>
  <si>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</si>
  <si>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</si>
  <si>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</si>
  <si>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</si>
  <si>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</si>
  <si>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</si>
  <si>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</si>
  <si>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</si>
  <si>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</si>
  <si>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</si>
  <si>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</si>
  <si>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</si>
  <si>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</si>
  <si>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</si>
  <si>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</si>
  <si>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</si>
  <si>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</si>
  <si>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</si>
  <si>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</si>
  <si>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</si>
  <si>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</si>
  <si>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</si>
  <si>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</si>
  <si>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</si>
  <si>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</si>
  <si>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</si>
  <si>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</si>
  <si>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</si>
  <si>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</si>
  <si>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</si>
  <si>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</si>
  <si>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</si>
  <si>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</si>
  <si>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</si>
  <si>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</si>
  <si>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</si>
  <si>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</si>
  <si>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</si>
  <si>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</si>
  <si>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</si>
  <si>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</si>
  <si>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</si>
  <si>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</si>
  <si>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</si>
  <si>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</si>
  <si>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</si>
  <si>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</si>
  <si>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</si>
  <si>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</si>
  <si>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</si>
  <si>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</si>
  <si>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</si>
  <si>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</si>
  <si>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</si>
  <si>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</si>
  <si>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</si>
  <si>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</si>
  <si>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</si>
  <si>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</si>
  <si>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</si>
  <si>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</si>
  <si>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</si>
  <si>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</si>
  <si>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</si>
  <si>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</si>
  <si>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</si>
  <si>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</si>
  <si>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</si>
  <si>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</si>
  <si>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</si>
  <si>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</si>
  <si>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</si>
  <si>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</si>
  <si>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</si>
  <si>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</si>
  <si>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</si>
  <si>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</si>
  <si>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</si>
  <si>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</si>
  <si>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</si>
  <si>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</si>
  <si>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</si>
  <si>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</si>
  <si>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</si>
  <si>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</si>
  <si>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</si>
  <si>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</si>
  <si>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</si>
  <si>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</si>
  <si>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</si>
  <si>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</si>
  <si>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</si>
  <si>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</si>
  <si>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</si>
  <si>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</si>
  <si>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</si>
  <si>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</si>
  <si>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</si>
  <si>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</si>
  <si>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</si>
  <si>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</si>
  <si>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</si>
  <si>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</si>
  <si>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</si>
  <si>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</si>
  <si>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</si>
  <si>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</si>
  <si>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</si>
  <si>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</si>
  <si>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</si>
  <si>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</si>
  <si>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</si>
  <si>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</si>
  <si>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</si>
  <si>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</si>
  <si>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</si>
  <si>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</si>
  <si>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</si>
  <si>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</si>
  <si>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</si>
  <si>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</si>
  <si>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</si>
  <si>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</si>
  <si>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</si>
  <si>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</si>
  <si>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</si>
  <si>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</si>
  <si>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</si>
  <si>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</si>
  <si>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</si>
  <si>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</si>
  <si>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</si>
  <si>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</si>
  <si>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</si>
  <si>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</si>
  <si>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</si>
  <si>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</si>
  <si>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</si>
  <si>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</si>
  <si>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</si>
  <si>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</si>
  <si>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</si>
  <si>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</si>
  <si>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</si>
  <si>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</si>
  <si>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</si>
  <si>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</si>
  <si>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</si>
  <si>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</si>
  <si>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</si>
  <si>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</si>
  <si>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</si>
  <si>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</si>
  <si>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</si>
  <si>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</si>
  <si>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</si>
  <si>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</si>
  <si>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</si>
  <si>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</si>
  <si>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</si>
  <si>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</si>
  <si>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</si>
  <si>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</si>
  <si>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</si>
  <si>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</si>
  <si>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</si>
  <si>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</si>
  <si>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</si>
  <si>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</si>
  <si>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</si>
  <si>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</si>
  <si>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</si>
  <si>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</si>
  <si>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</si>
  <si>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</si>
  <si>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</si>
  <si>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</si>
  <si>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</si>
  <si>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</si>
  <si>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</si>
  <si>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</si>
  <si>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</si>
  <si>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</si>
  <si>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</si>
  <si>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</si>
  <si>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</si>
  <si>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</si>
  <si>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</si>
  <si>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</si>
  <si>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</si>
  <si>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</si>
  <si>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</si>
  <si>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</si>
  <si>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</si>
  <si>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</si>
  <si>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</si>
  <si>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</si>
  <si>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</si>
  <si>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</si>
  <si>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</si>
  <si>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</si>
  <si>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</si>
  <si>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</si>
  <si>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</si>
  <si>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</si>
  <si>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</si>
  <si>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</si>
  <si>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</si>
  <si>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</si>
  <si>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</si>
  <si>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</si>
  <si>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</si>
  <si>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</si>
  <si>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</si>
  <si>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</si>
  <si>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</si>
  <si>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</si>
  <si>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</si>
  <si>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</si>
  <si>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</si>
  <si>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</si>
  <si>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</si>
  <si>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</si>
  <si>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</si>
  <si>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</si>
  <si>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</si>
  <si>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</si>
  <si>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</si>
  <si>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</si>
  <si>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</si>
  <si>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</si>
  <si>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</si>
  <si>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</si>
  <si>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</si>
  <si>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</si>
  <si>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</si>
  <si>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</si>
  <si>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</si>
  <si>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</si>
  <si>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</si>
  <si>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</si>
  <si>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</si>
  <si>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</si>
  <si>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</si>
  <si>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</si>
  <si>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</si>
  <si>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</si>
  <si>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</si>
  <si>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</si>
  <si>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</si>
  <si>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</si>
  <si>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</si>
  <si>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</si>
  <si>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</si>
  <si>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</si>
  <si>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</si>
  <si>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</si>
  <si>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</si>
  <si>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</si>
  <si>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</si>
  <si>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</si>
  <si>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</si>
  <si>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</si>
  <si>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</si>
  <si>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</si>
  <si>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</si>
  <si>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</si>
  <si>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</si>
  <si>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</si>
  <si>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</si>
  <si>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</si>
  <si>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</si>
  <si>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</si>
  <si>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</si>
  <si>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</si>
  <si>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</si>
  <si>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</si>
  <si>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</si>
  <si>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</si>
  <si>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</si>
  <si>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</si>
  <si>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</si>
  <si>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</si>
  <si>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</si>
  <si>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</si>
  <si>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</si>
  <si>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</si>
  <si>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</si>
  <si>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</si>
  <si>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</si>
  <si>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</si>
  <si>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</si>
  <si>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</si>
  <si>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</si>
  <si>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</si>
  <si>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</si>
  <si>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</si>
  <si>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</si>
  <si>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</si>
  <si>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</si>
  <si>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</si>
  <si>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</si>
  <si>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</si>
  <si>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</si>
  <si>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</si>
  <si>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</si>
  <si>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</si>
  <si>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</si>
  <si>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</si>
  <si>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</si>
  <si>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</si>
  <si>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</si>
  <si>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</si>
  <si>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</si>
  <si>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</si>
  <si>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</si>
  <si>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</si>
  <si>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</si>
  <si>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</si>
  <si>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</si>
  <si>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</si>
  <si>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</si>
  <si>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</si>
  <si>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</si>
  <si>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</si>
  <si>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</si>
  <si>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</si>
  <si>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</si>
  <si>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</si>
  <si>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</si>
  <si>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</si>
  <si>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</si>
  <si>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</si>
  <si>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</si>
  <si>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</si>
  <si>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</si>
  <si>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</si>
  <si>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</si>
  <si>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</si>
  <si>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</si>
  <si>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</si>
  <si>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</si>
  <si>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</si>
  <si>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</si>
  <si>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</si>
  <si>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</si>
  <si>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</si>
  <si>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</si>
  <si>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</si>
  <si>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</si>
  <si>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</si>
  <si>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</si>
  <si>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</si>
  <si>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</si>
  <si>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</si>
  <si>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</si>
  <si>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</si>
  <si>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</si>
  <si>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</si>
  <si>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</si>
  <si>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</si>
  <si>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</si>
  <si>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</si>
  <si>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</si>
  <si>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</si>
  <si>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</si>
  <si>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</si>
  <si>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</si>
  <si>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</si>
  <si>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</si>
  <si>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</si>
  <si>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</si>
  <si>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</si>
  <si>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</si>
  <si>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</si>
  <si>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</si>
  <si>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</si>
  <si>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</si>
  <si>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</si>
  <si>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</si>
  <si>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</si>
  <si>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</si>
  <si>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</si>
  <si>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</si>
  <si>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</si>
  <si>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</si>
  <si>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</si>
  <si>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</si>
  <si>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</si>
  <si>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</si>
  <si>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</si>
  <si>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</si>
  <si>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</si>
  <si>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</si>
  <si>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</si>
  <si>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</si>
  <si>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</si>
  <si>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</si>
  <si>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</si>
  <si>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</si>
  <si>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</si>
  <si>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</si>
  <si>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</si>
  <si>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</si>
  <si>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</si>
  <si>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</si>
  <si>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</si>
  <si>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</si>
  <si>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</si>
  <si>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</si>
  <si>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</si>
  <si>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</si>
  <si>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</si>
  <si>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</si>
  <si>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</si>
  <si>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</si>
  <si>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</si>
  <si>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</si>
  <si>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</si>
  <si>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</si>
  <si>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</si>
  <si>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</si>
  <si>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</si>
  <si>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</si>
  <si>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</si>
  <si>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</si>
  <si>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</si>
  <si>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</si>
  <si>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</si>
  <si>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</si>
  <si>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</si>
  <si>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</si>
  <si>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</si>
  <si>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</si>
  <si>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</si>
  <si>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</si>
  <si>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</si>
  <si>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</si>
  <si>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</si>
  <si>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</si>
  <si>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</si>
  <si>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</si>
  <si>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</si>
  <si>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</si>
  <si>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</si>
  <si>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</si>
  <si>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</si>
  <si>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</si>
  <si>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</si>
  <si>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</si>
  <si>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</si>
  <si>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</si>
  <si>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</si>
  <si>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</si>
  <si>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</si>
  <si>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</si>
  <si>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</si>
  <si>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</si>
  <si>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</si>
  <si>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</si>
  <si>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</si>
  <si>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</si>
  <si>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</si>
  <si>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</si>
  <si>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</si>
  <si>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</si>
  <si>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</si>
  <si>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</si>
  <si>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</si>
  <si>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</si>
  <si>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</si>
  <si>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</si>
  <si>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</si>
  <si>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</si>
  <si>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</si>
  <si>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</si>
  <si>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</si>
  <si>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</si>
  <si>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</si>
  <si>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</si>
  <si>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</si>
  <si>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</si>
  <si>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</si>
  <si>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</si>
  <si>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</si>
  <si>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</si>
  <si>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</si>
  <si>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</si>
  <si>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</si>
  <si>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</si>
  <si>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</si>
  <si>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</si>
  <si>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</si>
  <si>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</si>
  <si>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</si>
  <si>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</si>
  <si>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</si>
  <si>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</si>
  <si>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</si>
  <si>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</si>
  <si>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</si>
  <si>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</si>
  <si>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</si>
  <si>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</si>
  <si>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</si>
  <si>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</si>
  <si>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</si>
  <si>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</si>
  <si>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</si>
  <si>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</si>
  <si>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</si>
  <si>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</si>
  <si>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</si>
  <si>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</si>
  <si>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</si>
  <si>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</si>
  <si>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</si>
  <si>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</si>
  <si>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</si>
  <si>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</si>
  <si>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</si>
  <si>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</si>
  <si>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</si>
  <si>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</si>
  <si>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</si>
  <si>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</si>
  <si>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</si>
  <si>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</si>
  <si>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</si>
  <si>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</si>
  <si>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</si>
  <si>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</si>
  <si>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</si>
  <si>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</si>
  <si>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</si>
  <si>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</si>
  <si>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</si>
  <si>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</si>
  <si>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</si>
  <si>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</si>
  <si>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</si>
  <si>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</si>
  <si>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</si>
  <si>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</si>
  <si>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</si>
  <si>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</si>
  <si>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</si>
  <si>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</si>
  <si>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</si>
  <si>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</si>
  <si>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</si>
  <si>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</si>
  <si>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</si>
  <si>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</si>
  <si>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</si>
  <si>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</si>
  <si>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</si>
  <si>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</si>
  <si>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</si>
  <si>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</si>
  <si>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</si>
  <si>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</si>
  <si>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</si>
  <si>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</si>
  <si>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</si>
  <si>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</si>
  <si>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</si>
  <si>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</si>
  <si>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</si>
  <si>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</si>
  <si>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</si>
  <si>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</si>
  <si>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</si>
  <si>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</si>
  <si>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</si>
  <si>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</si>
  <si>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</si>
  <si>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</si>
  <si>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</si>
  <si>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</si>
  <si>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</si>
  <si>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</si>
  <si>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</si>
  <si>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</si>
  <si>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</si>
  <si>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</si>
  <si>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</si>
  <si>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</si>
  <si>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</si>
  <si>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</si>
  <si>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</si>
  <si>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</si>
  <si>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</si>
  <si>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</si>
  <si>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</si>
  <si>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</si>
  <si>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</si>
  <si>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</si>
  <si>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</si>
  <si>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</si>
  <si>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</si>
  <si>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</si>
  <si>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</si>
  <si>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</si>
  <si>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</si>
  <si>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</si>
  <si>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</si>
  <si>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</si>
  <si>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</si>
  <si>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</si>
  <si>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</si>
  <si>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</si>
  <si>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</si>
  <si>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</si>
  <si>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</si>
  <si>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</si>
  <si>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</si>
  <si>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</si>
  <si>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</si>
  <si>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</si>
  <si>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</si>
  <si>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</si>
  <si>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</si>
  <si>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</si>
  <si>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</si>
  <si>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</si>
  <si>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</si>
  <si>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</si>
  <si>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</si>
  <si>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</si>
  <si>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</si>
  <si>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</si>
  <si>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</si>
  <si>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</si>
  <si>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</si>
  <si>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</si>
  <si>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</si>
  <si>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</si>
  <si>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</si>
  <si>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</si>
  <si>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</si>
  <si>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</si>
  <si>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</si>
  <si>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</si>
  <si>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</si>
  <si>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</si>
  <si>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</si>
  <si>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</si>
  <si>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</si>
  <si>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</si>
  <si>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</si>
  <si>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</si>
  <si>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</si>
  <si>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</si>
  <si>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</si>
  <si>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</si>
  <si>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</si>
  <si>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</si>
  <si>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</si>
  <si>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</si>
  <si>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</si>
  <si>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</si>
  <si>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</si>
  <si>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</si>
  <si>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</si>
  <si>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</si>
  <si>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</si>
  <si>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</si>
  <si>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</si>
  <si>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</si>
  <si>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</si>
  <si>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</si>
  <si>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</si>
  <si>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</si>
  <si>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</si>
  <si>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</si>
  <si>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</si>
  <si>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</si>
  <si>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</si>
  <si>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</si>
  <si>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</si>
  <si>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</si>
  <si>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</si>
  <si>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</si>
  <si>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</si>
  <si>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</si>
  <si>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</si>
  <si>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</si>
  <si>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</si>
  <si>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</si>
  <si>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</si>
  <si>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</si>
  <si>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</si>
  <si>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</si>
  <si>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</si>
  <si>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</si>
  <si>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</si>
  <si>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</si>
  <si>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</si>
  <si>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</si>
  <si>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</si>
  <si>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</si>
  <si>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</si>
  <si>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</si>
  <si>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</si>
  <si>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</si>
  <si>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</si>
  <si>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</si>
  <si>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</si>
  <si>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</si>
  <si>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</si>
  <si>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</si>
  <si>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</si>
  <si>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</si>
  <si>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</si>
  <si>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</si>
  <si>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</si>
  <si>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</si>
  <si>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</si>
  <si>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</si>
  <si>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</si>
  <si>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</si>
  <si>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</si>
  <si>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</si>
  <si>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</si>
  <si>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</si>
  <si>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</si>
  <si>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</si>
  <si>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</si>
  <si>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</si>
  <si>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</si>
  <si>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</si>
  <si>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</si>
  <si>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</si>
  <si>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</si>
  <si>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</si>
  <si>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</si>
  <si>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</si>
  <si>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</si>
  <si>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</si>
  <si>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</si>
  <si>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</si>
  <si>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</si>
  <si>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</si>
  <si>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</si>
  <si>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</si>
  <si>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</si>
  <si>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</si>
  <si>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</si>
  <si>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</si>
  <si>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</si>
  <si>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</si>
  <si>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</si>
  <si>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</si>
  <si>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</si>
  <si>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</si>
  <si>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</si>
  <si>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</si>
  <si>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</si>
  <si>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</si>
  <si>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</si>
  <si>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</si>
  <si>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</si>
  <si>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</si>
  <si>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</si>
  <si>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</si>
  <si>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</si>
  <si>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</si>
  <si>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</si>
  <si>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</si>
  <si>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</si>
  <si>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</si>
  <si>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</si>
  <si>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</si>
  <si>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</si>
  <si>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</si>
  <si>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</si>
  <si>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</si>
  <si>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</si>
  <si>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</si>
  <si>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</si>
  <si>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</si>
  <si>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</si>
  <si>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</si>
  <si>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</si>
  <si>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</si>
  <si>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</si>
  <si>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</si>
  <si>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</si>
  <si>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</si>
  <si>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</si>
  <si>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</si>
  <si>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</si>
  <si>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</si>
  <si>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</si>
  <si>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</si>
  <si>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</si>
  <si>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</si>
  <si>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</si>
  <si>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</si>
  <si>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</si>
  <si>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</si>
  <si>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</si>
  <si>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</si>
  <si>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</si>
  <si>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</si>
  <si>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</si>
  <si>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</si>
  <si>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</si>
  <si>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</si>
  <si>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</si>
  <si>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</si>
  <si>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</si>
  <si>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</si>
  <si>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</si>
  <si>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</si>
  <si>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</si>
  <si>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</si>
  <si>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</si>
  <si>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</si>
  <si>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</si>
  <si>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</si>
  <si>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</si>
  <si>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</si>
  <si>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</si>
  <si>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</si>
  <si>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</si>
  <si>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</si>
  <si>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</si>
  <si>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</si>
  <si>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</si>
  <si>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</si>
  <si>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</si>
  <si>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</si>
  <si>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</si>
  <si>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</si>
  <si>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</si>
  <si>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</si>
  <si>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</si>
  <si>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</si>
  <si>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</si>
  <si>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</si>
  <si>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</si>
  <si>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</si>
  <si>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</si>
  <si>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</si>
  <si>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</si>
  <si>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</si>
  <si>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</si>
  <si>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</si>
  <si>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</si>
  <si>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</si>
  <si>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</si>
  <si>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</si>
  <si>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</si>
  <si>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</si>
  <si>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</si>
  <si>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</si>
  <si>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</si>
  <si>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</si>
  <si>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</si>
  <si>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</si>
  <si>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</si>
  <si>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</si>
  <si>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</si>
  <si>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</si>
  <si>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</si>
  <si>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</si>
  <si>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</si>
  <si>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</si>
  <si>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</si>
  <si>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</si>
  <si>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</si>
  <si>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</si>
  <si>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</si>
  <si>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</si>
  <si>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</si>
  <si>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</si>
  <si>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</si>
  <si>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</si>
  <si>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</si>
  <si>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</si>
  <si>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</si>
  <si>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</si>
  <si>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</si>
  <si>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</si>
  <si>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</si>
  <si>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</si>
  <si>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</si>
  <si>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</si>
  <si>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</si>
  <si>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</si>
  <si>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</si>
  <si>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</si>
  <si>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</si>
  <si>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</si>
  <si>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</si>
  <si>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</si>
  <si>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</si>
  <si>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</si>
  <si>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</si>
  <si>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</si>
  <si>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</si>
  <si>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</si>
  <si>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</si>
  <si>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</si>
  <si>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</si>
  <si>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</si>
  <si>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</si>
  <si>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</si>
  <si>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</si>
  <si>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</si>
  <si>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</si>
  <si>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</si>
  <si>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</si>
  <si>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</si>
  <si>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</si>
  <si>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</si>
  <si>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</si>
  <si>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</si>
  <si>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</si>
  <si>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</si>
  <si>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</si>
  <si>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</si>
  <si>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</si>
  <si>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</si>
  <si>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</si>
  <si>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</si>
  <si>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</si>
  <si>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</si>
  <si>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</si>
  <si>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</si>
  <si>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</si>
  <si>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</si>
  <si>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</si>
  <si>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</si>
  <si>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</si>
  <si>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</si>
  <si>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</si>
  <si>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</si>
  <si>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</si>
  <si>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</si>
  <si>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</si>
  <si>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</si>
  <si>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</si>
  <si>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</si>
  <si>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</si>
  <si>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</si>
  <si>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</si>
  <si>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</si>
  <si>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</si>
  <si>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</si>
  <si>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</si>
  <si>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</si>
  <si>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</si>
  <si>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</si>
  <si>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</si>
  <si>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</si>
  <si>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</si>
  <si>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</si>
  <si>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</si>
  <si>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</si>
  <si>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</si>
  <si>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</si>
  <si>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</si>
  <si>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</si>
  <si>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</si>
  <si>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</si>
  <si>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</si>
  <si>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</si>
  <si>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</si>
  <si>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</si>
  <si>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</si>
  <si>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</si>
  <si>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</si>
  <si>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</si>
  <si>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</si>
  <si>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</si>
  <si>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</si>
  <si>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</si>
  <si>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</si>
  <si>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</si>
  <si>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</si>
  <si>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</si>
  <si>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</si>
  <si>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</si>
  <si>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</si>
  <si>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</si>
  <si>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</si>
  <si>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</si>
  <si>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</si>
  <si>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</si>
  <si>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</si>
  <si>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</si>
  <si>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</si>
  <si>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</si>
  <si>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</si>
  <si>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</si>
  <si>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</si>
  <si>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</si>
  <si>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</si>
  <si>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</si>
  <si>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</si>
  <si>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</si>
  <si>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</si>
  <si>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</si>
  <si>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</si>
  <si>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</si>
  <si>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</si>
  <si>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</si>
  <si>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</si>
  <si>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</si>
  <si>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</si>
  <si>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</si>
  <si>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</si>
  <si>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</si>
  <si>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</si>
  <si>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</si>
  <si>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</si>
  <si>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</si>
  <si>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</si>
  <si>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</si>
  <si>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</si>
  <si>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</si>
  <si>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</si>
  <si>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</si>
  <si>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</si>
  <si>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</si>
  <si>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</si>
  <si>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</si>
  <si>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</si>
  <si>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</si>
  <si>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</si>
  <si>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</si>
  <si>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</si>
  <si>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</si>
  <si>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</si>
  <si>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</si>
  <si>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</si>
  <si>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</si>
  <si>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</si>
  <si>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</si>
  <si>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</si>
  <si>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</si>
  <si>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</si>
  <si>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</si>
  <si>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</si>
  <si>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</si>
  <si>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</si>
  <si>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</si>
  <si>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</si>
  <si>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</si>
  <si>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</si>
  <si>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</si>
  <si>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</si>
  <si>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</si>
  <si>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</si>
  <si>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</si>
  <si>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</si>
  <si>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</si>
  <si>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</si>
  <si>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</si>
  <si>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</si>
  <si>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</si>
  <si>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</si>
  <si>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</si>
  <si>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</si>
  <si>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</si>
  <si>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</si>
  <si>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</si>
  <si>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</si>
  <si>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</si>
  <si>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</si>
  <si>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</si>
  <si>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</si>
  <si>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</si>
  <si>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</si>
  <si>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</si>
  <si>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</si>
  <si>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</si>
  <si>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</si>
  <si>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</si>
  <si>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</si>
  <si>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</si>
  <si>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</si>
  <si>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</si>
  <si>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</si>
  <si>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</si>
  <si>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</si>
  <si>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</si>
  <si>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</si>
  <si>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</si>
  <si>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</si>
  <si>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</si>
  <si>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</si>
  <si>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</si>
  <si>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</si>
  <si>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</si>
  <si>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</si>
  <si>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</si>
  <si>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</si>
  <si>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</si>
  <si>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</si>
  <si>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</si>
  <si>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</si>
  <si>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</si>
  <si>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</si>
  <si>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</si>
  <si>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</si>
  <si>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</si>
  <si>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</si>
  <si>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</si>
  <si>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</si>
  <si>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</si>
  <si>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</si>
  <si>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</si>
  <si>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</si>
  <si>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</si>
  <si>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</si>
  <si>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</si>
  <si>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</si>
  <si>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</si>
  <si>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</si>
  <si>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</si>
  <si>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</si>
  <si>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</si>
  <si>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</si>
  <si>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</si>
  <si>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</si>
  <si>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</si>
  <si>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</si>
  <si>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</si>
  <si>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</si>
  <si>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</si>
  <si>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</si>
  <si>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</si>
  <si>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</si>
  <si>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</si>
  <si>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</si>
  <si>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</si>
  <si>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</si>
  <si>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</si>
  <si>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</si>
  <si>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</si>
  <si>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</si>
  <si>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</si>
  <si>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</si>
  <si>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</si>
  <si>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</si>
  <si>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</si>
  <si>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</si>
  <si>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</si>
  <si>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</si>
  <si>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</si>
  <si>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</si>
  <si>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</si>
  <si>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</si>
  <si>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</si>
  <si>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</si>
  <si>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</si>
  <si>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</si>
  <si>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</si>
  <si>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</si>
  <si>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</si>
  <si>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</si>
  <si>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</si>
  <si>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</si>
  <si>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</si>
  <si>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</si>
  <si>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</si>
  <si>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</si>
  <si>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</si>
  <si>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</si>
  <si>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</si>
  <si>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</si>
  <si>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</si>
  <si>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</si>
  <si>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</si>
  <si>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</si>
  <si>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</si>
  <si>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</si>
  <si>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</si>
  <si>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</si>
  <si>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</si>
  <si>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</si>
  <si>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</si>
  <si>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</si>
  <si>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</si>
  <si>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</si>
  <si>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</si>
  <si>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</si>
  <si>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</si>
  <si>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</si>
  <si>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</si>
  <si>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</si>
  <si>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</si>
  <si>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</si>
  <si>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</si>
  <si>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</si>
  <si>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</si>
  <si>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</si>
  <si>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</si>
  <si>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</si>
  <si>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</si>
  <si>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</si>
  <si>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</si>
  <si>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</si>
  <si>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</si>
  <si>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</si>
  <si>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</si>
  <si>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</si>
  <si>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</si>
  <si>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</si>
  <si>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</si>
  <si>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</si>
  <si>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</si>
  <si>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</si>
  <si>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</si>
  <si>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</si>
  <si>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</si>
  <si>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</si>
  <si>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</si>
  <si>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</si>
  <si>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</si>
  <si>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</si>
  <si>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</si>
  <si>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</si>
  <si>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</si>
  <si>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</si>
  <si>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</si>
  <si>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</si>
  <si>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</si>
  <si>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</si>
  <si>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</si>
  <si>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</si>
  <si>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</si>
  <si>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</si>
  <si>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</si>
  <si>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</si>
  <si>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</si>
  <si>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</si>
  <si>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</si>
  <si>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</si>
  <si>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</si>
  <si>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</si>
  <si>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</si>
  <si>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</si>
  <si>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</si>
  <si>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</si>
  <si>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</si>
  <si>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</si>
  <si>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</si>
  <si>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</si>
  <si>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</si>
  <si>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</si>
  <si>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</si>
  <si>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</si>
  <si>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</si>
  <si>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</si>
  <si>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</si>
  <si>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</si>
  <si>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</si>
  <si>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</si>
  <si>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</si>
  <si>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</si>
  <si>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</si>
  <si>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</si>
  <si>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</si>
  <si>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</si>
  <si>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</si>
  <si>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</si>
  <si>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</si>
  <si>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</si>
  <si>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</si>
  <si>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</si>
  <si>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</si>
  <si>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</si>
  <si>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</si>
  <si>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</si>
  <si>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</si>
  <si>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</si>
  <si>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</si>
  <si>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</si>
  <si>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</si>
  <si>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</si>
  <si>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</si>
  <si>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</si>
  <si>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</si>
  <si>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</si>
  <si>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</si>
  <si>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</si>
  <si>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</si>
  <si>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</si>
  <si>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</si>
  <si>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</si>
  <si>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</si>
  <si>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</si>
  <si>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</si>
  <si>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</si>
  <si>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</si>
  <si>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</si>
  <si>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</si>
  <si>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</si>
  <si>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</si>
  <si>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</si>
  <si>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</si>
  <si>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</si>
  <si>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</si>
  <si>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</si>
  <si>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</si>
  <si>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</si>
  <si>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</si>
  <si>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</si>
  <si>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</si>
  <si>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</si>
  <si>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</si>
  <si>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</si>
  <si>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</si>
  <si>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</si>
  <si>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</si>
  <si>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</si>
  <si>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</si>
  <si>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</si>
  <si>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</si>
  <si>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</si>
  <si>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</si>
  <si>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</si>
  <si>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</si>
  <si>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</si>
  <si>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</si>
  <si>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</si>
  <si>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</si>
  <si>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</si>
  <si>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</si>
  <si>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</si>
  <si>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</si>
  <si>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</si>
  <si>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</si>
  <si>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</si>
  <si>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</si>
  <si>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</si>
  <si>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</si>
  <si>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</si>
  <si>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</si>
  <si>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</si>
  <si>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</si>
  <si>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</si>
  <si>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</si>
  <si>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</si>
  <si>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</si>
  <si>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</si>
  <si>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</si>
  <si>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</si>
  <si>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</si>
  <si>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</si>
  <si>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</si>
  <si>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</si>
  <si>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</si>
  <si>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</si>
  <si>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</si>
  <si>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</si>
  <si>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</si>
  <si>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</si>
  <si>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</si>
  <si>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</si>
  <si>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</si>
  <si>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</si>
  <si>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</si>
  <si>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</si>
  <si>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</si>
  <si>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</si>
  <si>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</si>
  <si>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</si>
  <si>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</si>
  <si>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</si>
  <si>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</si>
  <si>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</si>
  <si>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</si>
  <si>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</si>
  <si>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</si>
  <si>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</si>
  <si>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</si>
  <si>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</si>
  <si>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</si>
  <si>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</si>
  <si>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</si>
  <si>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</si>
  <si>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</si>
  <si>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</si>
  <si>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</si>
  <si>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</si>
  <si>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</si>
  <si>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</si>
  <si>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</si>
  <si>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</si>
  <si>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</si>
  <si>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</si>
  <si>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</si>
  <si>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</si>
  <si>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</si>
  <si>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</si>
  <si>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</si>
  <si>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</si>
  <si>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</si>
  <si>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</si>
  <si>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</si>
  <si>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</si>
  <si>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</si>
  <si>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</si>
  <si>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</si>
  <si>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</si>
  <si>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</si>
  <si>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</si>
  <si>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</si>
  <si>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</si>
  <si>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</si>
  <si>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</si>
  <si>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</si>
  <si>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</si>
  <si>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</si>
  <si>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</si>
  <si>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</si>
  <si>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</si>
  <si>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</si>
  <si>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</si>
  <si>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</si>
  <si>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</si>
  <si>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</si>
  <si>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</si>
  <si>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</si>
  <si>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</si>
  <si>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</si>
  <si>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</si>
  <si>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</si>
  <si>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</si>
  <si>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</si>
  <si>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</si>
  <si>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</si>
  <si>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</si>
  <si>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</si>
  <si>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</si>
  <si>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</si>
  <si>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</si>
  <si>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</si>
  <si>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</si>
  <si>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</si>
  <si>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</si>
  <si>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</si>
  <si>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</si>
  <si>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</si>
  <si>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</si>
  <si>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</si>
  <si>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</si>
  <si>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</si>
  <si>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</si>
  <si>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</si>
  <si>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</si>
  <si>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</si>
  <si>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</si>
  <si>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</si>
  <si>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</si>
  <si>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</si>
  <si>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</si>
  <si>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</si>
  <si>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</si>
  <si>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</si>
  <si>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</si>
  <si>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</si>
  <si>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</si>
  <si>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</si>
  <si>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</si>
  <si>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</si>
  <si>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</si>
  <si>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</si>
  <si>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</si>
  <si>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</si>
  <si>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</si>
  <si>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</si>
  <si>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</si>
  <si>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</si>
  <si>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</si>
  <si>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</si>
  <si>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</si>
  <si>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</si>
  <si>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</si>
  <si>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</si>
  <si>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</si>
  <si>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</si>
  <si>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</si>
  <si>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</si>
  <si>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</si>
  <si>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</si>
  <si>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</si>
  <si>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</si>
  <si>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</si>
  <si>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</si>
  <si>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</si>
  <si>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</si>
  <si>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</si>
  <si>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</si>
  <si>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</si>
  <si>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</si>
  <si>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</si>
  <si>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</si>
  <si>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</si>
  <si>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</si>
  <si>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</si>
  <si>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</si>
  <si>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</si>
  <si>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</si>
  <si>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</si>
  <si>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</si>
  <si>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</si>
  <si>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</si>
  <si>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</si>
  <si>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</si>
  <si>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</si>
  <si>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</si>
  <si>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</si>
  <si>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</si>
  <si>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</si>
  <si>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</si>
  <si>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</si>
  <si>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</si>
  <si>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</si>
  <si>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</si>
  <si>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</si>
  <si>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</si>
  <si>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</si>
  <si>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</si>
  <si>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</si>
  <si>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</si>
  <si>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</si>
  <si>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</si>
  <si>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</si>
  <si>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</si>
  <si>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</si>
  <si>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</si>
  <si>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</si>
  <si>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</si>
  <si>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</si>
  <si>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</si>
  <si>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</si>
  <si>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</si>
  <si>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</si>
  <si>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</si>
  <si>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</si>
  <si>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</si>
  <si>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</si>
  <si>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</si>
  <si>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</si>
  <si>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</si>
  <si>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</si>
  <si>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</si>
  <si>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</si>
  <si>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</si>
  <si>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</si>
  <si>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</si>
  <si>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</si>
  <si>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</si>
  <si>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</si>
  <si>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</si>
  <si>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</si>
  <si>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</si>
  <si>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</si>
  <si>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</si>
  <si>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</si>
  <si>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</si>
  <si>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</si>
  <si>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</si>
  <si>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</si>
  <si>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</si>
  <si>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</si>
  <si>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</si>
  <si>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</si>
  <si>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</si>
  <si>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</si>
  <si>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</si>
  <si>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</si>
  <si>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</si>
  <si>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</si>
  <si>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</si>
  <si>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</si>
  <si>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</si>
  <si>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</si>
  <si>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</si>
  <si>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</si>
  <si>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</si>
  <si>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</si>
  <si>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</si>
  <si>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</si>
  <si>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</si>
  <si>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</si>
  <si>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</si>
  <si>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</si>
  <si>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</si>
  <si>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</si>
  <si>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</si>
  <si>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</si>
  <si>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</si>
  <si>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</si>
  <si>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</si>
  <si>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</si>
  <si>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</si>
  <si>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</si>
  <si>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</si>
  <si>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</si>
  <si>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</si>
  <si>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</si>
  <si>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</si>
  <si>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</si>
  <si>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</si>
  <si>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</si>
  <si>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</si>
  <si>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</si>
  <si>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</si>
  <si>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</si>
  <si>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</si>
  <si>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</si>
  <si>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</si>
  <si>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</si>
  <si>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</si>
  <si>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</si>
  <si>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</si>
  <si>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</si>
  <si>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</si>
  <si>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</si>
  <si>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</si>
  <si>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</si>
  <si>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</si>
  <si>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</si>
  <si>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</si>
  <si>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</si>
  <si>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</si>
  <si>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</si>
  <si>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</si>
  <si>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</si>
  <si>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</si>
  <si>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</si>
  <si>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</si>
  <si>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</si>
  <si>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</si>
  <si>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</si>
  <si>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</si>
  <si>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</si>
  <si>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</si>
  <si>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</si>
  <si>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</si>
  <si>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</si>
  <si>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</si>
  <si>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</si>
  <si>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</si>
  <si>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</si>
  <si>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</si>
  <si>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</si>
  <si>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</si>
  <si>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</si>
  <si>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</si>
  <si>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</si>
  <si>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</si>
  <si>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</si>
  <si>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</si>
  <si>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</si>
  <si>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</si>
  <si>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</si>
  <si>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</si>
  <si>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</si>
  <si>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</si>
  <si>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</si>
  <si>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</si>
  <si>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</si>
  <si>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</si>
  <si>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</si>
  <si>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</si>
  <si>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</si>
  <si>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</si>
  <si>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</si>
  <si>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</si>
  <si>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</si>
  <si>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</si>
  <si>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</si>
  <si>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</si>
  <si>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</si>
  <si>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</si>
  <si>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</si>
  <si>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</si>
  <si>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</si>
  <si>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</si>
  <si>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</si>
  <si>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</si>
  <si>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</si>
  <si>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</si>
  <si>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</si>
  <si>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</si>
  <si>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</si>
  <si>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</si>
  <si>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</si>
  <si>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</si>
  <si>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</si>
  <si>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</si>
  <si>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</si>
  <si>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</si>
  <si>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</si>
  <si>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</si>
  <si>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</si>
  <si>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</si>
  <si>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</si>
  <si>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</si>
  <si>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</si>
  <si>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</si>
  <si>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</si>
  <si>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</si>
  <si>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</si>
  <si>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</si>
  <si>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</si>
  <si>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</si>
  <si>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</si>
  <si>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</si>
  <si>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</si>
  <si>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</si>
  <si>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</si>
  <si>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</si>
  <si>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</si>
  <si>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</si>
  <si>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</si>
  <si>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</si>
  <si>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</si>
  <si>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</si>
  <si>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</si>
  <si>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</si>
  <si>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</si>
  <si>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</si>
  <si>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</si>
  <si>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</si>
  <si>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</si>
  <si>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</si>
  <si>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</si>
  <si>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</si>
  <si>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</si>
  <si>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</si>
  <si>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</si>
  <si>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</si>
  <si>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</si>
  <si>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</si>
  <si>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</si>
  <si>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</si>
  <si>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</si>
  <si>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</si>
  <si>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</si>
  <si>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</si>
  <si>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</si>
  <si>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</si>
  <si>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</si>
  <si>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</si>
  <si>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</si>
  <si>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</si>
  <si>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</si>
  <si>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</si>
  <si>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</si>
  <si>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</si>
  <si>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</si>
  <si>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</si>
  <si>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</si>
  <si>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</si>
  <si>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</si>
  <si>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</si>
  <si>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</si>
  <si>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</si>
  <si>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</si>
  <si>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</si>
  <si>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</si>
  <si>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</si>
  <si>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</si>
  <si>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</si>
  <si>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</si>
  <si>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</si>
  <si>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</si>
  <si>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</si>
  <si>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</si>
  <si>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</si>
  <si>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</si>
  <si>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</si>
  <si>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</si>
  <si>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</si>
  <si>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</si>
  <si>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</si>
  <si>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</si>
  <si>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</si>
  <si>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</si>
  <si>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</si>
  <si>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</si>
  <si>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</si>
  <si>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</si>
  <si>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</si>
  <si>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</si>
  <si>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</si>
  <si>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</si>
  <si>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</si>
  <si>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</si>
  <si>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</si>
  <si>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</si>
  <si>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</si>
  <si>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</si>
  <si>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</si>
  <si>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</si>
  <si>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</si>
  <si>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</si>
  <si>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</si>
  <si>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</si>
  <si>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</si>
  <si>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</si>
  <si>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</si>
  <si>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</si>
  <si>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</si>
  <si>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</si>
  <si>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</si>
  <si>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</si>
  <si>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</si>
  <si>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</si>
  <si>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</si>
  <si>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</si>
  <si>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</si>
  <si>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</si>
  <si>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</si>
  <si>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</si>
  <si>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</si>
  <si>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</si>
  <si>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</si>
  <si>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</si>
  <si>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</si>
  <si>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</si>
  <si>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</si>
  <si>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</si>
  <si>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</si>
  <si>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</si>
  <si>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</si>
  <si>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</si>
  <si>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</si>
  <si>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</si>
  <si>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</si>
  <si>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</si>
  <si>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</si>
  <si>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</si>
  <si>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</si>
  <si>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</si>
  <si>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</si>
  <si>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</si>
  <si>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</si>
  <si>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</si>
  <si>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</si>
  <si>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</si>
  <si>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</si>
  <si>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</si>
  <si>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</si>
  <si>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</si>
  <si>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</si>
  <si>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</si>
  <si>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</si>
  <si>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</si>
  <si>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</si>
  <si>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</si>
  <si>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</si>
  <si>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</si>
  <si>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</si>
  <si>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</si>
  <si>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</si>
  <si>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</si>
  <si>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</si>
  <si>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</si>
  <si>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</si>
  <si>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</si>
  <si>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</si>
  <si>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</si>
  <si>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</si>
  <si>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</si>
  <si>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</si>
  <si>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</si>
  <si>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</si>
  <si>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</si>
  <si>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</si>
  <si>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</si>
  <si>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</si>
  <si>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</si>
  <si>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</si>
  <si>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</si>
  <si>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</si>
  <si>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</si>
  <si>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</si>
  <si>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</si>
  <si>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</si>
  <si>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</si>
  <si>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</si>
  <si>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</si>
  <si>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</si>
  <si>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</si>
  <si>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</si>
  <si>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</si>
  <si>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</si>
  <si>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</si>
  <si>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</si>
  <si>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</si>
  <si>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</si>
  <si>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</si>
  <si>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</si>
  <si>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</si>
  <si>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</si>
  <si>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</si>
  <si>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</si>
  <si>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</si>
  <si>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</si>
  <si>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</si>
  <si>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</si>
  <si>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</si>
  <si>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</si>
  <si>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</si>
  <si>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</si>
  <si>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</si>
  <si>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</si>
  <si>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</si>
  <si>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</si>
  <si>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</si>
  <si>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</si>
  <si>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</si>
  <si>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</si>
  <si>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</si>
  <si>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</si>
  <si>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</si>
  <si>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</si>
  <si>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</si>
  <si>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</si>
  <si>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</si>
  <si>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</si>
  <si>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</si>
  <si>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</si>
  <si>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</si>
  <si>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</si>
  <si>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</si>
  <si>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</si>
  <si>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</si>
  <si>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</si>
  <si>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</si>
  <si>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</si>
  <si>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</si>
  <si>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</si>
  <si>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</si>
  <si>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</si>
  <si>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</si>
  <si>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</si>
  <si>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</si>
  <si>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</si>
  <si>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</si>
  <si>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</si>
  <si>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</si>
  <si>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</si>
  <si>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</si>
  <si>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</si>
  <si>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</si>
  <si>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</si>
  <si>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</si>
  <si>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</si>
  <si>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</si>
  <si>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</si>
  <si>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</si>
  <si>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</si>
  <si>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</si>
  <si>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</si>
  <si>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</si>
  <si>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</si>
  <si>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</si>
  <si>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</si>
  <si>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</si>
  <si>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</si>
  <si>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</si>
  <si>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</si>
  <si>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</si>
  <si>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</si>
  <si>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</si>
  <si>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</si>
  <si>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</si>
  <si>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</si>
  <si>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</si>
  <si>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</si>
  <si>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</si>
  <si>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</si>
  <si>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</si>
  <si>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</si>
  <si>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</si>
  <si>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</si>
  <si>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</si>
  <si>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</si>
  <si>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</si>
  <si>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</si>
  <si>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</si>
  <si>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</si>
  <si>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</si>
  <si>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</si>
  <si>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</si>
  <si>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</si>
  <si>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</si>
  <si>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</si>
  <si>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</si>
  <si>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</si>
  <si>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</si>
  <si>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</si>
  <si>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</si>
  <si>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</si>
  <si>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</si>
  <si>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</si>
  <si>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</si>
  <si>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</si>
  <si>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</si>
  <si>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</si>
  <si>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</si>
  <si>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</si>
  <si>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</si>
  <si>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</si>
  <si>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</si>
  <si>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</si>
  <si>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</si>
  <si>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</si>
  <si>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</si>
  <si>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</si>
  <si>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</si>
  <si>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</si>
  <si>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</si>
  <si>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</si>
  <si>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</si>
  <si>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</si>
  <si>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</si>
  <si>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</si>
  <si>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</si>
  <si>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</si>
  <si>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</si>
  <si>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</si>
  <si>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</si>
  <si>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</si>
  <si>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</si>
  <si>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</si>
  <si>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</si>
  <si>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</si>
  <si>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</si>
  <si>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</si>
  <si>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</si>
  <si>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</si>
  <si>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</si>
  <si>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</si>
  <si>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</si>
  <si>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</si>
  <si>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</si>
  <si>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</si>
  <si>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</si>
  <si>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</si>
  <si>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</si>
  <si>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</si>
  <si>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</si>
  <si>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</si>
  <si>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</si>
  <si>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</si>
  <si>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</si>
  <si>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</si>
  <si>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</si>
  <si>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</si>
  <si>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</si>
  <si>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</si>
  <si>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</si>
  <si>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</si>
  <si>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</si>
  <si>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</si>
  <si>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</si>
  <si>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</si>
  <si>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</si>
  <si>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</si>
  <si>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</si>
  <si>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</si>
  <si>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</si>
  <si>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</si>
  <si>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</si>
  <si>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</si>
  <si>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</si>
  <si>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</si>
  <si>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</si>
  <si>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</si>
  <si>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</si>
  <si>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</si>
  <si>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</si>
  <si>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</si>
  <si>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</si>
  <si>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</si>
  <si>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</si>
  <si>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</si>
  <si>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</si>
  <si>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</si>
  <si>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</si>
  <si>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</si>
  <si>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</si>
  <si>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</si>
  <si>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</si>
  <si>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</si>
  <si>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</si>
  <si>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</si>
  <si>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</si>
  <si>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</si>
  <si>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</si>
  <si>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</si>
  <si>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</si>
  <si>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</si>
  <si>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</si>
  <si>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</si>
  <si>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</si>
  <si>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</si>
  <si>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</si>
  <si>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</si>
  <si>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</si>
  <si>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</si>
  <si>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</si>
  <si>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</si>
  <si>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</si>
  <si>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</si>
  <si>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</si>
  <si>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</si>
  <si>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</si>
  <si>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</si>
  <si>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</si>
  <si>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</si>
  <si>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</si>
  <si>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</si>
  <si>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</si>
  <si>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</si>
  <si>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</si>
  <si>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</si>
  <si>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</si>
  <si>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</si>
  <si>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</si>
  <si>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</si>
  <si>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</si>
  <si>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</si>
  <si>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</si>
  <si>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</si>
  <si>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</si>
  <si>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</si>
  <si>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</si>
  <si>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</si>
  <si>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</si>
  <si>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</si>
  <si>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</si>
  <si>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</si>
  <si>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</si>
  <si>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</si>
  <si>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</si>
  <si>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</si>
  <si>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</si>
  <si>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</si>
  <si>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</si>
  <si>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</si>
  <si>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</si>
  <si>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</si>
  <si>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</si>
  <si>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</si>
  <si>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</si>
  <si>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</si>
  <si>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</si>
  <si>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</si>
  <si>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</si>
  <si>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</si>
  <si>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</si>
  <si>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</si>
  <si>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</si>
  <si>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</si>
  <si>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</si>
  <si>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</si>
  <si>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</si>
  <si>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</si>
  <si>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</si>
  <si>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</si>
  <si>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</si>
  <si>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</si>
  <si>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</si>
  <si>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</si>
  <si>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</si>
  <si>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</si>
  <si>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</si>
  <si>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</si>
  <si>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</si>
  <si>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</si>
  <si>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</si>
  <si>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</si>
  <si>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</si>
  <si>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</si>
  <si>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</si>
  <si>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</si>
  <si>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</si>
  <si>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</si>
  <si>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</si>
  <si>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</si>
  <si>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</si>
  <si>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</si>
  <si>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</si>
  <si>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</si>
  <si>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</si>
  <si>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</si>
  <si>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</si>
  <si>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</si>
  <si>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</si>
  <si>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</si>
  <si>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</si>
  <si>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</si>
  <si>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</si>
  <si>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</si>
  <si>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</si>
  <si>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</si>
  <si>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</si>
  <si>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</si>
  <si>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</si>
  <si>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</si>
  <si>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</si>
  <si>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</si>
  <si>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</si>
  <si>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</si>
  <si>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</si>
  <si>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</si>
  <si>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</si>
  <si>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</si>
  <si>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</si>
  <si>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</si>
  <si>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</si>
  <si>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</si>
  <si>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</si>
  <si>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</si>
  <si>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</si>
  <si>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</si>
  <si>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</si>
  <si>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</si>
  <si>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</si>
  <si>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</si>
  <si>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</si>
  <si>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</si>
  <si>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</si>
  <si>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</si>
  <si>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</si>
  <si>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</si>
  <si>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</si>
  <si>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</si>
  <si>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</si>
  <si>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</si>
  <si>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</si>
  <si>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</si>
  <si>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</si>
  <si>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</si>
  <si>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</si>
  <si>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</si>
  <si>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</si>
  <si>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</si>
  <si>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</si>
  <si>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</si>
  <si>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</si>
  <si>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</si>
  <si>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</si>
  <si>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</si>
  <si>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</si>
  <si>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</si>
  <si>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</si>
  <si>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</si>
  <si>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</si>
  <si>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</si>
  <si>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</si>
  <si>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</si>
  <si>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</si>
  <si>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</si>
  <si>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</si>
  <si>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</si>
  <si>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</si>
  <si>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</si>
  <si>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</si>
  <si>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</si>
  <si>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</si>
  <si>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</si>
  <si>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</si>
  <si>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</si>
  <si>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</si>
  <si>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</si>
  <si>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</si>
  <si>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</si>
  <si>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</si>
  <si>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</si>
  <si>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</si>
  <si>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</si>
  <si>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</si>
  <si>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</si>
  <si>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</si>
  <si>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</si>
  <si>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</si>
  <si>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</si>
  <si>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</si>
  <si>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</si>
  <si>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</si>
  <si>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</si>
  <si>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</si>
  <si>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</si>
  <si>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</si>
  <si>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</si>
  <si>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</si>
  <si>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</si>
  <si>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</si>
  <si>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</si>
  <si>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</si>
  <si>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</si>
  <si>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</si>
  <si>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</si>
  <si>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</si>
  <si>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</si>
  <si>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</si>
  <si>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</si>
  <si>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</si>
  <si>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</si>
  <si>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</si>
  <si>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</si>
  <si>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</si>
  <si>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</si>
  <si>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</si>
  <si>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</si>
  <si>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</si>
  <si>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</si>
  <si>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</si>
  <si>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</si>
  <si>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</si>
  <si>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</si>
  <si>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</si>
  <si>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</si>
  <si>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</si>
  <si>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</si>
  <si>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</si>
  <si>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</si>
  <si>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</si>
  <si>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</si>
  <si>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</si>
  <si>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</si>
  <si>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</si>
  <si>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</si>
  <si>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</si>
  <si>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</si>
  <si>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</si>
  <si>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</si>
  <si>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</si>
  <si>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</si>
  <si>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</si>
  <si>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</si>
  <si>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</si>
  <si>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</si>
  <si>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</si>
  <si>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</si>
  <si>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</si>
  <si>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</si>
  <si>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</si>
  <si>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</si>
  <si>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</si>
  <si>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</si>
  <si>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</si>
  <si>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</si>
  <si>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</si>
  <si>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</si>
  <si>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</si>
  <si>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</si>
  <si>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</si>
  <si>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</si>
  <si>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</si>
  <si>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</si>
  <si>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</si>
  <si>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</si>
  <si>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</si>
  <si>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</si>
  <si>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</si>
  <si>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</si>
  <si>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</si>
  <si>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</si>
  <si>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</si>
  <si>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</si>
  <si>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</si>
  <si>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</si>
  <si>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</si>
  <si>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</si>
  <si>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</si>
  <si>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</si>
  <si>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</si>
  <si>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</si>
  <si>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</si>
  <si>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</si>
  <si>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</si>
  <si>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</si>
  <si>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</si>
  <si>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</si>
  <si>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</si>
  <si>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</si>
  <si>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</si>
  <si>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</si>
  <si>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</si>
  <si>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</si>
  <si>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</si>
  <si>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</si>
  <si>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</si>
  <si>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</si>
  <si>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</si>
  <si>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</si>
  <si>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</si>
  <si>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</si>
  <si>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</si>
  <si>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</si>
  <si>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</si>
  <si>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</si>
  <si>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</si>
  <si>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</si>
  <si>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</si>
  <si>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</si>
  <si>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</si>
  <si>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</si>
  <si>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</si>
  <si>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</si>
  <si>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</si>
  <si>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</si>
  <si>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</si>
  <si>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</si>
  <si>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</si>
  <si>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</si>
  <si>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</si>
  <si>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</si>
  <si>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</si>
  <si>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</si>
  <si>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</si>
  <si>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</si>
  <si>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</si>
  <si>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</si>
  <si>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</si>
  <si>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</si>
  <si>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</si>
  <si>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</si>
  <si>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</si>
  <si>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</si>
  <si>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</si>
  <si>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</si>
  <si>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</si>
  <si>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</si>
  <si>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</si>
  <si>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</si>
  <si>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</si>
  <si>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</si>
  <si>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</si>
  <si>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</si>
  <si>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</si>
  <si>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</si>
  <si>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</si>
  <si>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</si>
  <si>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</si>
  <si>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</si>
  <si>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</si>
  <si>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</si>
  <si>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</si>
  <si>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</si>
  <si>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</si>
  <si>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</si>
  <si>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</si>
  <si>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</si>
  <si>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</si>
  <si>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</si>
  <si>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</si>
  <si>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</si>
  <si>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</si>
  <si>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</si>
  <si>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</si>
  <si>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</si>
  <si>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</si>
  <si>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</si>
  <si>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</si>
  <si>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</si>
  <si>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</si>
  <si>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</si>
  <si>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</si>
  <si>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</si>
  <si>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</si>
  <si>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</si>
  <si>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</si>
  <si>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</si>
  <si>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</si>
  <si>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</si>
  <si>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</si>
  <si>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</si>
  <si>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</si>
  <si>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</si>
  <si>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</si>
  <si>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</si>
  <si>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</si>
  <si>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</si>
  <si>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</si>
  <si>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</si>
  <si>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</si>
  <si>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</si>
  <si>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</si>
  <si>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</si>
  <si>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</si>
  <si>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</si>
  <si>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</si>
  <si>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</si>
  <si>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</si>
  <si>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</si>
  <si>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</si>
  <si>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</si>
  <si>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</si>
  <si>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</si>
  <si>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</si>
  <si>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</si>
  <si>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</si>
  <si>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</si>
  <si>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</si>
  <si>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</si>
  <si>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</si>
  <si>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</si>
  <si>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</si>
  <si>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</si>
  <si>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</si>
  <si>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</si>
  <si>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</si>
  <si>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</si>
  <si>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</si>
  <si>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</si>
  <si>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</si>
  <si>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</si>
  <si>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</si>
  <si>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</si>
  <si>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</si>
  <si>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</si>
  <si>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</si>
  <si>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</si>
  <si>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</si>
  <si>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</si>
  <si>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</si>
  <si>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</si>
  <si>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</si>
  <si>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</si>
  <si>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</si>
  <si>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</si>
  <si>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</si>
  <si>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</si>
  <si>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</si>
  <si>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</si>
  <si>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</si>
  <si>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</si>
  <si>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</si>
  <si>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</si>
  <si>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</si>
  <si>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</si>
  <si>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</si>
  <si>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</si>
  <si>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</si>
  <si>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</si>
  <si>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</si>
  <si>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</si>
  <si>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</si>
  <si>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</si>
  <si>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</si>
  <si>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</si>
  <si>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</si>
  <si>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</si>
  <si>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</si>
  <si>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</si>
  <si>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</si>
  <si>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</si>
  <si>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</si>
  <si>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</si>
  <si>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</si>
  <si>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</si>
  <si>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</si>
  <si>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</si>
  <si>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</si>
  <si>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</si>
  <si>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</si>
  <si>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</si>
  <si>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</si>
  <si>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</si>
  <si>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</si>
  <si>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</si>
  <si>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</si>
  <si>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</si>
  <si>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</si>
  <si>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</si>
  <si>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</si>
  <si>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</si>
  <si>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</si>
  <si>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</si>
  <si>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</si>
  <si>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</si>
  <si>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</si>
  <si>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</si>
  <si>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</si>
  <si>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</si>
  <si>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</si>
  <si>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</si>
  <si>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</si>
  <si>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</si>
  <si>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</si>
  <si>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</si>
  <si>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</si>
  <si>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</si>
  <si>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</si>
  <si>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</si>
  <si>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</si>
  <si>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</si>
  <si>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</si>
  <si>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</si>
  <si>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</si>
  <si>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</si>
  <si>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</si>
  <si>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</si>
  <si>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</si>
  <si>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</si>
  <si>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</si>
  <si>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</si>
  <si>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</si>
  <si>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</si>
  <si>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</si>
  <si>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</si>
  <si>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</si>
  <si>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</si>
  <si>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</si>
  <si>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</si>
  <si>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</si>
  <si>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</si>
  <si>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</si>
  <si>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</si>
  <si>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</si>
  <si>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</si>
  <si>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</si>
  <si>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</si>
  <si>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</si>
  <si>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</si>
  <si>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</si>
  <si>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</si>
  <si>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</si>
  <si>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</si>
  <si>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</si>
  <si>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</si>
  <si>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</si>
  <si>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</si>
  <si>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</si>
  <si>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</si>
  <si>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</si>
  <si>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</si>
  <si>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</si>
  <si>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</si>
  <si>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</si>
  <si>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</si>
  <si>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</si>
  <si>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</si>
  <si>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</si>
  <si>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</si>
  <si>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</si>
  <si>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</si>
  <si>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</si>
  <si>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</si>
  <si>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</si>
  <si>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</si>
  <si>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</si>
  <si>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</si>
  <si>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</si>
  <si>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</si>
  <si>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</si>
  <si>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</si>
  <si>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</si>
  <si>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</si>
  <si>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</si>
  <si>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</si>
  <si>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</si>
  <si>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</si>
  <si>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</si>
  <si>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</si>
  <si>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</si>
  <si>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</si>
  <si>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</si>
  <si>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</si>
  <si>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</si>
  <si>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</si>
  <si>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</si>
  <si>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</si>
  <si>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</si>
  <si>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</si>
  <si>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</si>
  <si>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</si>
  <si>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</si>
  <si>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</si>
  <si>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</si>
  <si>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</si>
  <si>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</si>
  <si>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</si>
  <si>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</si>
  <si>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</si>
  <si>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</si>
  <si>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</si>
  <si>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</si>
  <si>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</si>
  <si>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</si>
  <si>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</si>
  <si>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</si>
  <si>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</si>
  <si>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</si>
  <si>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</si>
  <si>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</si>
  <si>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</si>
  <si>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</si>
  <si>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</si>
  <si>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</si>
  <si>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</si>
  <si>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</si>
  <si>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</si>
  <si>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</si>
  <si>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</si>
  <si>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</si>
  <si>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</si>
  <si>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</si>
  <si>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</si>
  <si>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</si>
  <si>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</si>
  <si>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</si>
  <si>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</si>
  <si>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</si>
  <si>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</si>
  <si>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</si>
  <si>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</si>
  <si>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</si>
  <si>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</si>
  <si>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</si>
  <si>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</si>
  <si>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</si>
  <si>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</si>
  <si>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</si>
  <si>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</si>
  <si>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</si>
  <si>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</si>
  <si>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</si>
  <si>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</si>
  <si>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</si>
  <si>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</si>
  <si>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</si>
  <si>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</si>
  <si>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</si>
  <si>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</si>
  <si>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</si>
  <si>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</si>
  <si>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</si>
  <si>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</si>
  <si>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</si>
  <si>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</si>
  <si>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</si>
  <si>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</si>
  <si>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</si>
  <si>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</si>
  <si>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</si>
  <si>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</si>
  <si>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</si>
  <si>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</si>
  <si>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</si>
  <si>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</si>
  <si>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</si>
  <si>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</si>
  <si>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</si>
  <si>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</si>
  <si>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</si>
  <si>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</si>
  <si>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</si>
  <si>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</si>
  <si>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</si>
  <si>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</si>
  <si>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</si>
  <si>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</si>
  <si>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</si>
  <si>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</si>
  <si>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</si>
  <si>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</si>
  <si>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</si>
  <si>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</si>
  <si>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</si>
  <si>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</si>
  <si>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</si>
  <si>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</si>
  <si>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</si>
  <si>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</si>
  <si>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</si>
  <si>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</si>
  <si>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</si>
  <si>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</si>
  <si>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</si>
  <si>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</si>
  <si>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</si>
  <si>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</si>
  <si>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</si>
  <si>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</si>
  <si>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</si>
  <si>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</si>
  <si>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</si>
  <si>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</si>
  <si>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</si>
  <si>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</si>
  <si>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</si>
  <si>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</si>
  <si>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</si>
  <si>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</si>
  <si>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</si>
  <si>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</si>
  <si>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</si>
  <si>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</si>
  <si>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</si>
  <si>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</si>
  <si>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</si>
  <si>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</si>
  <si>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</si>
  <si>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</si>
  <si>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</si>
  <si>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</si>
  <si>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</si>
  <si>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</si>
  <si>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</si>
  <si>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</si>
  <si>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</si>
  <si>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</si>
  <si>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</si>
  <si>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</si>
  <si>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</si>
  <si>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</si>
  <si>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</si>
  <si>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</si>
  <si>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</si>
  <si>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</si>
  <si>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</si>
  <si>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</si>
  <si>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</si>
  <si>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</si>
  <si>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</si>
  <si>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</si>
  <si>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</si>
  <si>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</si>
  <si>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</si>
  <si>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</si>
  <si>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</si>
  <si>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</si>
  <si>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</si>
  <si>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</si>
  <si>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</si>
  <si>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</si>
  <si>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</si>
  <si>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</si>
  <si>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</si>
  <si>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</si>
  <si>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</si>
  <si>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</si>
  <si>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</si>
  <si>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</si>
  <si>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</si>
  <si>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</si>
  <si>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</si>
  <si>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</si>
  <si>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</si>
  <si>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</si>
  <si>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</si>
  <si>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</si>
  <si>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</si>
  <si>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</si>
  <si>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</si>
  <si>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</si>
  <si>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</si>
  <si>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</si>
  <si>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</si>
  <si>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</si>
  <si>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</si>
  <si>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</si>
  <si>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</si>
  <si>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</si>
  <si>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</si>
  <si>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</si>
  <si>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</si>
  <si>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</si>
  <si>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</si>
  <si>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</si>
  <si>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</si>
  <si>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</si>
  <si>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</si>
  <si>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</si>
  <si>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</si>
  <si>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</si>
  <si>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</si>
  <si>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</si>
  <si>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</si>
  <si>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</si>
  <si>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</si>
  <si>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</si>
  <si>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</si>
  <si>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</si>
  <si>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</si>
  <si>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</si>
  <si>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</si>
  <si>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</si>
  <si>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</si>
  <si>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</si>
  <si>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</si>
  <si>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</si>
  <si>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</si>
  <si>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</si>
  <si>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</si>
  <si>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</si>
  <si>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</si>
  <si>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</si>
  <si>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</si>
  <si>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</si>
  <si>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</si>
  <si>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</si>
  <si>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</si>
  <si>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</si>
  <si>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</si>
  <si>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</si>
  <si>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</si>
  <si>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</si>
  <si>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</si>
  <si>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</si>
  <si>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</si>
  <si>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</si>
  <si>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</si>
  <si>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</si>
  <si>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</si>
  <si>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</si>
  <si>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</si>
  <si>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</si>
  <si>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</si>
  <si>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</si>
  <si>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</si>
  <si>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</si>
  <si>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</si>
  <si>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</si>
  <si>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</si>
  <si>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</si>
  <si>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</si>
  <si>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</si>
  <si>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</si>
  <si>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</si>
  <si>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</si>
  <si>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</si>
  <si>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</si>
  <si>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</si>
  <si>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</si>
  <si>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</si>
  <si>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</si>
  <si>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</si>
  <si>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</si>
  <si>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</si>
  <si>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</si>
  <si>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</si>
  <si>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</si>
  <si>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</si>
  <si>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</si>
  <si>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</si>
  <si>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</si>
  <si>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</si>
  <si>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</si>
  <si>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</si>
  <si>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</si>
  <si>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</si>
  <si>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</si>
  <si>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</si>
  <si>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</si>
  <si>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</si>
  <si>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</si>
  <si>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</si>
  <si>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</si>
  <si>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</si>
  <si>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</si>
  <si>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</si>
  <si>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</si>
  <si>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</si>
  <si>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</si>
  <si>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</si>
  <si>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</si>
  <si>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</si>
  <si>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</si>
  <si>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</si>
  <si>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</si>
  <si>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</si>
  <si>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</si>
  <si>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</si>
  <si>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</si>
  <si>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</si>
  <si>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</si>
  <si>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</si>
  <si>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</si>
  <si>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</si>
  <si>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</si>
  <si>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</si>
  <si>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</si>
  <si>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</si>
  <si>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</si>
  <si>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</si>
  <si>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</si>
  <si>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</si>
  <si>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</si>
  <si>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</si>
  <si>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</si>
  <si>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</si>
  <si>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</si>
  <si>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</si>
  <si>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</si>
  <si>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</si>
  <si>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</si>
  <si>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</si>
  <si>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</si>
  <si>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</si>
  <si>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</si>
  <si>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</si>
  <si>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</si>
  <si>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</si>
  <si>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</si>
  <si>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</si>
  <si>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</si>
  <si>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</si>
  <si>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</si>
  <si>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</si>
  <si>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</si>
  <si>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</si>
  <si>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</si>
  <si>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</si>
  <si>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</si>
  <si>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</si>
  <si>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</si>
  <si>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</si>
  <si>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</si>
  <si>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</si>
  <si>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</si>
  <si>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</si>
  <si>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</si>
  <si>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</si>
  <si>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</si>
  <si>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</si>
  <si>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</si>
  <si>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</si>
  <si>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</si>
  <si>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</si>
  <si>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</si>
  <si>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</si>
  <si>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</si>
  <si>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</si>
  <si>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</si>
  <si>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</si>
  <si>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</si>
  <si>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</si>
  <si>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</si>
  <si>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</si>
  <si>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</si>
  <si>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</si>
  <si>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</si>
  <si>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</si>
  <si>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</si>
  <si>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</si>
  <si>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</si>
  <si>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</si>
  <si>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</si>
  <si>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</si>
  <si>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</si>
  <si>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</si>
  <si>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</si>
  <si>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</si>
  <si>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</si>
  <si>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</si>
  <si>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</si>
  <si>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</si>
  <si>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</si>
  <si>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</si>
  <si>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</si>
  <si>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</si>
  <si>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</si>
  <si>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</si>
  <si>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</si>
  <si>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</si>
  <si>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</si>
  <si>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</si>
  <si>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</si>
  <si>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</si>
  <si>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</si>
  <si>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</si>
  <si>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</si>
  <si>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</si>
  <si>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</si>
  <si>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</si>
  <si>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</si>
  <si>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</si>
  <si>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</si>
  <si>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</si>
  <si>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</si>
  <si>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</si>
  <si>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</si>
  <si>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</si>
  <si>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</si>
  <si>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</si>
  <si>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</si>
  <si>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</si>
  <si>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</si>
  <si>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</si>
  <si>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</si>
  <si>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</si>
  <si>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</si>
  <si>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</si>
  <si>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</si>
  <si>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</si>
  <si>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</si>
  <si>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</si>
  <si>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</si>
  <si>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</si>
  <si>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</si>
  <si>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</si>
  <si>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</si>
  <si>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</si>
  <si>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</si>
  <si>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</si>
  <si>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</si>
  <si>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</si>
  <si>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</si>
  <si>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</si>
  <si>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</si>
  <si>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</si>
  <si>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</si>
  <si>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</si>
  <si>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</si>
  <si>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</si>
  <si>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</si>
  <si>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</si>
  <si>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</si>
  <si>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</si>
  <si>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</si>
  <si>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</si>
  <si>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</si>
  <si>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</si>
  <si>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</si>
  <si>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</si>
  <si>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</si>
  <si>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</si>
  <si>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</si>
  <si>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</si>
  <si>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</si>
  <si>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</si>
  <si>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</si>
  <si>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</si>
  <si>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</si>
  <si>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</si>
  <si>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</si>
  <si>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</si>
  <si>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</si>
  <si>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</si>
  <si>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</si>
  <si>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</si>
  <si>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</si>
  <si>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</si>
  <si>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</si>
  <si>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</si>
  <si>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</si>
  <si>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</si>
  <si>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</si>
  <si>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</si>
  <si>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</si>
  <si>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</si>
  <si>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</si>
  <si>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</si>
  <si>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</si>
  <si>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</si>
  <si>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</si>
  <si>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</si>
  <si>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</si>
  <si>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</si>
  <si>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</si>
  <si>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</si>
  <si>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</si>
  <si>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</si>
  <si>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</si>
  <si>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</si>
  <si>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</si>
  <si>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</si>
  <si>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</si>
  <si>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</si>
  <si>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</si>
  <si>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</si>
  <si>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</si>
  <si>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</si>
  <si>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</si>
  <si>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</si>
  <si>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</si>
  <si>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</si>
  <si>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</si>
  <si>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</si>
  <si>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</si>
  <si>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</si>
  <si>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</si>
  <si>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</si>
  <si>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</si>
  <si>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</si>
  <si>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</si>
  <si>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</si>
  <si>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</si>
  <si>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</si>
  <si>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</si>
  <si>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</si>
  <si>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</si>
  <si>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</si>
  <si>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</si>
  <si>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</si>
  <si>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</si>
  <si>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</si>
  <si>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</si>
  <si>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</si>
  <si>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</si>
  <si>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</si>
  <si>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</si>
  <si>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</si>
  <si>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</si>
  <si>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</si>
  <si>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</si>
  <si>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</si>
  <si>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</si>
  <si>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</si>
  <si>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</si>
  <si>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</si>
  <si>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</si>
  <si>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</si>
  <si>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</si>
  <si>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</si>
  <si>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</si>
  <si>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</si>
  <si>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</si>
  <si>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</si>
  <si>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</si>
  <si>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</si>
  <si>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</si>
  <si>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</si>
  <si>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</si>
  <si>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</si>
  <si>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</si>
  <si>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</si>
  <si>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</si>
  <si>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</si>
  <si>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</si>
  <si>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</si>
  <si>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</si>
  <si>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</si>
  <si>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</si>
  <si>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</si>
  <si>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</si>
  <si>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</si>
  <si>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</si>
  <si>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</si>
  <si>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</si>
  <si>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</si>
  <si>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</si>
  <si>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</si>
  <si>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</si>
  <si>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</si>
  <si>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</si>
  <si>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</si>
  <si>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</si>
  <si>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</si>
  <si>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</si>
  <si>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</si>
  <si>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</si>
  <si>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</si>
  <si>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</si>
  <si>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</si>
  <si>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</si>
  <si>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</si>
  <si>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</si>
  <si>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</si>
  <si>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</si>
  <si>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</si>
  <si>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</si>
  <si>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</si>
  <si>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</si>
  <si>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</si>
  <si>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</si>
  <si>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</si>
  <si>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</si>
  <si>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</si>
  <si>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</si>
  <si>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</si>
  <si>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</si>
  <si>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</si>
  <si>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</si>
  <si>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</si>
  <si>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</si>
  <si>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</si>
  <si>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</si>
  <si>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</si>
  <si>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</si>
  <si>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</si>
  <si>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</si>
  <si>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</si>
  <si>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</si>
  <si>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</si>
  <si>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</si>
  <si>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</si>
  <si>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</si>
  <si>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</si>
  <si>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</si>
  <si>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</si>
  <si>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</si>
  <si>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</si>
  <si>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</si>
  <si>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</si>
  <si>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</si>
  <si>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</si>
  <si>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</si>
  <si>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</si>
  <si>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</si>
  <si>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</si>
  <si>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</si>
  <si>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</si>
  <si>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</si>
  <si>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</si>
  <si>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</si>
  <si>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</si>
  <si>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</si>
  <si>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</si>
  <si>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</si>
  <si>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</si>
  <si>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</si>
  <si>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</si>
  <si>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</si>
  <si>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</si>
  <si>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</si>
  <si>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</si>
  <si>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</si>
  <si>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</si>
  <si>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</si>
  <si>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</si>
  <si>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</si>
  <si>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</si>
  <si>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</si>
  <si>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</si>
  <si>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</si>
  <si>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</si>
  <si>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</si>
  <si>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</si>
  <si>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</si>
  <si>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</si>
  <si>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</si>
  <si>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</si>
  <si>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</si>
  <si>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</si>
  <si>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</si>
  <si>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</si>
  <si>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</si>
  <si>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</si>
  <si>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</si>
  <si>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</si>
  <si>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</si>
  <si>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</si>
  <si>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</si>
  <si>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</si>
  <si>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</si>
  <si>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</si>
  <si>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</si>
  <si>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</si>
  <si>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</si>
  <si>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</si>
  <si>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</si>
  <si>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</si>
  <si>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</si>
  <si>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</si>
  <si>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</si>
  <si>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</si>
  <si>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</si>
  <si>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</si>
  <si>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</si>
  <si>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</si>
  <si>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</si>
  <si>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</si>
  <si>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</si>
  <si>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</si>
  <si>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</si>
  <si>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</si>
  <si>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</si>
  <si>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</si>
  <si>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</si>
  <si>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</si>
  <si>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</si>
  <si>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</si>
  <si>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</si>
  <si>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</si>
  <si>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</si>
  <si>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</si>
  <si>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</si>
  <si>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</si>
  <si>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</si>
  <si>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</si>
  <si>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</si>
  <si>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</si>
  <si>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</si>
  <si>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</si>
  <si>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</si>
  <si>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</si>
  <si>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</si>
  <si>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</si>
  <si>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</si>
  <si>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</si>
  <si>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</si>
  <si>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</si>
  <si>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</si>
  <si>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</si>
  <si>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</si>
  <si>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</si>
  <si>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</si>
  <si>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</si>
  <si>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</si>
  <si>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</si>
  <si>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</si>
  <si>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</si>
  <si>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</si>
  <si>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</si>
  <si>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</si>
  <si>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</si>
  <si>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</si>
  <si>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</si>
  <si>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</si>
  <si>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</si>
  <si>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</si>
  <si>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</si>
  <si>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</si>
  <si>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</si>
  <si>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</si>
  <si>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</si>
  <si>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</si>
  <si>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</si>
  <si>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</si>
  <si>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</si>
  <si>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</si>
  <si>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</si>
  <si>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</si>
  <si>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</si>
  <si>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</si>
  <si>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</si>
  <si>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</si>
  <si>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</si>
  <si>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</si>
  <si>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</si>
  <si>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</si>
  <si>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</si>
  <si>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</si>
  <si>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</si>
  <si>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</si>
  <si>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</si>
  <si>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</si>
  <si>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</si>
  <si>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</si>
  <si>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</si>
  <si>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</si>
  <si>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</si>
  <si>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</si>
  <si>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</si>
  <si>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</si>
  <si>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</si>
  <si>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</si>
  <si>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</si>
  <si>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</si>
  <si>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</si>
  <si>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</si>
  <si>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</si>
  <si>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</si>
  <si>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</si>
  <si>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</si>
  <si>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</si>
  <si>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</si>
  <si>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</si>
  <si>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</si>
  <si>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</si>
  <si>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</si>
  <si>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</si>
  <si>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</si>
  <si>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</si>
  <si>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</si>
  <si>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</si>
  <si>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</si>
  <si>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</si>
  <si>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</si>
  <si>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</si>
  <si>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</si>
  <si>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</si>
  <si>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</si>
  <si>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</si>
  <si>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</si>
  <si>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</si>
  <si>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</si>
  <si>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</si>
  <si>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</si>
  <si>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</si>
  <si>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</si>
  <si>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</si>
  <si>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</si>
  <si>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</si>
  <si>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</si>
  <si>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</si>
  <si>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</si>
  <si>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</si>
  <si>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</si>
  <si>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</si>
  <si>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</si>
  <si>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</si>
  <si>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</si>
  <si>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</si>
  <si>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</si>
  <si>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</si>
  <si>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</si>
  <si>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</si>
  <si>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</si>
  <si>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</si>
  <si>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</si>
  <si>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</si>
  <si>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</si>
  <si>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</si>
  <si>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</si>
  <si>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</si>
  <si>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</si>
  <si>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</si>
  <si>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</si>
  <si>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</si>
  <si>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</si>
  <si>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</si>
  <si>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</si>
  <si>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</si>
  <si>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</si>
  <si>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</si>
  <si>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</si>
  <si>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</si>
  <si>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</si>
  <si>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</si>
  <si>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</si>
  <si>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</si>
  <si>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</si>
  <si>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</si>
  <si>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</si>
  <si>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</si>
  <si>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</si>
  <si>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</si>
  <si>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</si>
  <si>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</si>
  <si>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</si>
  <si>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</si>
  <si>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</si>
  <si>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</si>
  <si>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</si>
  <si>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</si>
  <si>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</si>
  <si>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</si>
  <si>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</si>
  <si>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</si>
  <si>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</si>
  <si>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</si>
  <si>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</si>
  <si>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</si>
  <si>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</si>
  <si>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</si>
  <si>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</si>
  <si>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</si>
  <si>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</si>
  <si>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</si>
  <si>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</si>
  <si>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</si>
  <si>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</si>
  <si>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</si>
  <si>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</si>
  <si>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</si>
  <si>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</si>
  <si>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</si>
  <si>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</si>
  <si>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</si>
  <si>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</si>
  <si>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</si>
  <si>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</si>
  <si>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</si>
  <si>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</si>
  <si>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</si>
  <si>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</si>
  <si>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</si>
  <si>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</si>
  <si>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</si>
  <si>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</si>
  <si>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</si>
  <si>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</si>
  <si>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</si>
  <si>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</si>
  <si>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</si>
  <si>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</si>
  <si>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</si>
  <si>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</si>
  <si>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</si>
  <si>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</si>
  <si>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</si>
  <si>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</si>
  <si>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</si>
  <si>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</si>
  <si>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</si>
  <si>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</si>
  <si>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</si>
  <si>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</si>
  <si>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</si>
  <si>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</si>
  <si>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</si>
  <si>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</si>
  <si>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</si>
  <si>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</si>
  <si>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</si>
  <si>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</si>
  <si>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</si>
  <si>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</si>
  <si>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</si>
  <si>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</si>
  <si>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</si>
  <si>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</si>
  <si>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</si>
  <si>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</si>
  <si>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</si>
  <si>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</si>
  <si>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</si>
  <si>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</si>
  <si>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</si>
  <si>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</si>
  <si>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</si>
  <si>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</si>
  <si>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</si>
  <si>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</si>
  <si>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</si>
  <si>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</si>
  <si>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</si>
  <si>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</si>
  <si>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</si>
  <si>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</si>
  <si>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</si>
  <si>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</si>
  <si>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</si>
  <si>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</si>
  <si>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</si>
  <si>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</si>
  <si>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</si>
  <si>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</si>
  <si>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</si>
  <si>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</si>
  <si>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</si>
  <si>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</si>
  <si>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</si>
  <si>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</si>
  <si>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</si>
  <si>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</si>
  <si>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</si>
  <si>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</si>
  <si>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</si>
  <si>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</si>
  <si>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</si>
  <si>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</si>
  <si>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</si>
  <si>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</si>
  <si>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</si>
  <si>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</si>
  <si>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</si>
  <si>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</si>
  <si>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</si>
  <si>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</si>
  <si>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</si>
  <si>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</si>
  <si>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</si>
  <si>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</si>
  <si>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</si>
  <si>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</si>
  <si>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</si>
  <si>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</si>
  <si>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</si>
  <si>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</si>
  <si>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</si>
  <si>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</si>
  <si>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</si>
  <si>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</si>
  <si>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</si>
  <si>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</si>
  <si>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</si>
  <si>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</si>
  <si>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</si>
  <si>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</si>
  <si>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</si>
  <si>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</si>
  <si>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</si>
  <si>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</si>
  <si>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</si>
  <si>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</si>
  <si>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</si>
  <si>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</si>
  <si>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</si>
  <si>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</si>
  <si>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</si>
  <si>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</si>
  <si>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</si>
  <si>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</si>
  <si>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</si>
  <si>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</si>
  <si>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</si>
  <si>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</si>
  <si>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</si>
  <si>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</si>
  <si>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</si>
  <si>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</si>
  <si>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</si>
  <si>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</si>
  <si>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</si>
  <si>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</si>
  <si>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</si>
  <si>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</si>
  <si>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</si>
  <si>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</si>
  <si>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</si>
  <si>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</si>
  <si>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</si>
  <si>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</si>
  <si>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</si>
  <si>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</si>
  <si>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</si>
  <si>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</si>
  <si>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</si>
  <si>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</si>
  <si>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</si>
  <si>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</si>
  <si>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</si>
  <si>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</si>
  <si>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</si>
  <si>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</si>
  <si>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</si>
  <si>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</si>
  <si>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</si>
  <si>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</si>
  <si>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</si>
  <si>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</si>
  <si>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</si>
  <si>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</si>
  <si>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</si>
  <si>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</si>
  <si>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</si>
  <si>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</si>
  <si>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</si>
  <si>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</si>
  <si>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</si>
  <si>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</si>
  <si>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</si>
  <si>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</si>
  <si>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</si>
  <si>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</si>
  <si>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</si>
  <si>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</si>
  <si>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</si>
  <si>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</si>
  <si>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</si>
  <si>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</si>
  <si>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</si>
  <si>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</si>
  <si>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</si>
  <si>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</si>
  <si>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</si>
  <si>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</si>
  <si>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</si>
  <si>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</si>
  <si>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</si>
  <si>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</si>
  <si>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</si>
  <si>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</si>
  <si>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</si>
  <si>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</si>
  <si>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</si>
  <si>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</si>
  <si>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</si>
  <si>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</si>
  <si>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</si>
  <si>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</si>
  <si>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</si>
  <si>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</si>
  <si>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</si>
  <si>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</si>
  <si>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</si>
  <si>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</si>
  <si>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</si>
  <si>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</si>
  <si>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</si>
  <si>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</si>
  <si>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</si>
  <si>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</si>
  <si>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</si>
  <si>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</si>
  <si>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</si>
  <si>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</si>
  <si>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</si>
  <si>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</si>
  <si>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</si>
  <si>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</si>
  <si>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</si>
  <si>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</si>
  <si>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</si>
  <si>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</si>
  <si>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</si>
  <si>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</si>
  <si>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</si>
  <si>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</si>
  <si>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</si>
  <si>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</si>
  <si>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</si>
  <si>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</si>
  <si>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</si>
  <si>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</si>
  <si>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</si>
  <si>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</si>
  <si>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</si>
  <si>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</si>
  <si>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</si>
  <si>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</si>
  <si>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</si>
  <si>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</si>
  <si>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</si>
  <si>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</si>
  <si>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</si>
  <si>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</si>
  <si>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</si>
  <si>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</si>
  <si>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</si>
  <si>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</si>
  <si>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</si>
  <si>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</si>
  <si>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</si>
  <si>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</si>
  <si>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</si>
  <si>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</si>
  <si>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</si>
  <si>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</si>
  <si>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</si>
  <si>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</si>
  <si>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</si>
  <si>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</si>
  <si>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</si>
  <si>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</si>
  <si>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</si>
  <si>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</si>
  <si>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</si>
  <si>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</si>
  <si>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</si>
  <si>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</si>
  <si>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</si>
  <si>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</si>
  <si>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</si>
  <si>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</si>
  <si>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</si>
  <si>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</si>
  <si>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</si>
  <si>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</si>
  <si>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</si>
  <si>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</si>
  <si>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</si>
  <si>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</si>
  <si>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</si>
  <si>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</si>
  <si>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</si>
  <si>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</si>
  <si>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</si>
  <si>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</si>
  <si>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</si>
  <si>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</si>
  <si>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</si>
  <si>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</si>
  <si>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</si>
  <si>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</si>
  <si>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</si>
  <si>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</si>
  <si>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</si>
  <si>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</si>
  <si>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</si>
  <si>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</si>
  <si>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</si>
  <si>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</si>
  <si>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</si>
  <si>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</si>
  <si>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</si>
  <si>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</si>
  <si>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</si>
  <si>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</si>
  <si>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</si>
  <si>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</si>
  <si>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</si>
  <si>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</si>
  <si>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</si>
  <si>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</si>
  <si>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</si>
  <si>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</si>
  <si>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</si>
  <si>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</si>
  <si>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</si>
  <si>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</si>
  <si>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</si>
  <si>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</si>
  <si>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</si>
  <si>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</si>
  <si>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</si>
  <si>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</si>
  <si>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</si>
  <si>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</si>
  <si>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</si>
  <si>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</si>
  <si>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</si>
  <si>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</si>
  <si>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</si>
  <si>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</si>
  <si>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</si>
  <si>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</si>
  <si>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</si>
  <si>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</si>
  <si>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</si>
  <si>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</si>
  <si>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</si>
  <si>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</si>
  <si>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</si>
  <si>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</si>
  <si>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</si>
  <si>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</si>
  <si>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</si>
  <si>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</si>
  <si>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</si>
  <si>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</si>
  <si>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</si>
  <si>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</si>
  <si>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</si>
  <si>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</si>
  <si>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</si>
  <si>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</si>
  <si>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</si>
  <si>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</si>
  <si>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</si>
  <si>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</si>
  <si>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</si>
  <si>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</si>
  <si>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</si>
  <si>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</si>
  <si>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</si>
  <si>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</si>
  <si>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</si>
  <si>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</si>
  <si>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</si>
  <si>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</si>
  <si>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</si>
  <si>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</si>
  <si>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</si>
  <si>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</si>
  <si>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</si>
  <si>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</si>
  <si>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</si>
  <si>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</si>
  <si>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</si>
  <si>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</si>
  <si>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</si>
  <si>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</si>
  <si>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</si>
  <si>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</si>
  <si>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</si>
  <si>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</si>
  <si>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</si>
  <si>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</si>
  <si>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</si>
  <si>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</si>
  <si>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</si>
  <si>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</si>
  <si>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</si>
  <si>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</si>
  <si>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</si>
  <si>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</si>
  <si>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</si>
  <si>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</si>
  <si>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</si>
  <si>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</si>
  <si>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</si>
  <si>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</si>
  <si>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</si>
  <si>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</si>
  <si>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</si>
  <si>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</si>
  <si>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</si>
  <si>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</si>
  <si>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</si>
  <si>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</si>
  <si>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</si>
  <si>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</si>
  <si>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</si>
  <si>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</si>
  <si>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</si>
  <si>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</si>
  <si>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</si>
  <si>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</si>
  <si>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</si>
  <si>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</si>
  <si>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</si>
  <si>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</si>
  <si>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</si>
  <si>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</si>
  <si>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</si>
  <si>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</si>
  <si>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</si>
  <si>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</si>
  <si>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</si>
  <si>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</si>
  <si>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</si>
  <si>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</si>
  <si>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</si>
  <si>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</si>
  <si>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</si>
  <si>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</si>
  <si>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</si>
  <si>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</si>
  <si>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</si>
  <si>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</si>
  <si>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</si>
  <si>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</si>
  <si>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</si>
  <si>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</si>
  <si>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</si>
  <si>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</si>
  <si>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</si>
  <si>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</si>
  <si>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</si>
  <si>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</si>
  <si>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</si>
  <si>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</si>
  <si>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</si>
  <si>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</si>
  <si>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</si>
  <si>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</si>
  <si>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</si>
  <si>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</si>
  <si>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</si>
  <si>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</si>
  <si>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</si>
  <si>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</si>
  <si>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</si>
  <si>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</si>
  <si>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</si>
  <si>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</si>
  <si>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</si>
  <si>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</si>
  <si>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</si>
  <si>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</si>
  <si>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</si>
  <si>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</si>
  <si>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</si>
  <si>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</si>
  <si>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</si>
  <si>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</si>
  <si>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</si>
  <si>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</si>
  <si>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</si>
  <si>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</si>
  <si>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</si>
  <si>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</si>
  <si>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</si>
  <si>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</si>
  <si>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</si>
  <si>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</si>
  <si>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</si>
  <si>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</si>
  <si>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</si>
  <si>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</si>
  <si>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</si>
  <si>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</si>
  <si>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</si>
  <si>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</si>
  <si>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</si>
  <si>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</si>
  <si>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</si>
  <si>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</si>
  <si>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</si>
  <si>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</si>
  <si>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</si>
  <si>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</si>
  <si>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</si>
  <si>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</si>
  <si>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</si>
  <si>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</si>
  <si>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</si>
  <si>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</si>
  <si>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</si>
  <si>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</si>
  <si>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</si>
  <si>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</si>
  <si>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</si>
  <si>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</si>
  <si>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</si>
  <si>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</si>
  <si>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</si>
  <si>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</si>
  <si>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</si>
  <si>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</si>
  <si>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</si>
  <si>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</si>
  <si>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</si>
  <si>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</si>
  <si>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</si>
  <si>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</si>
  <si>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</si>
  <si>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</si>
  <si>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</si>
  <si>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</si>
  <si>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</si>
  <si>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</si>
  <si>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</si>
  <si>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</si>
  <si>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</si>
  <si>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</si>
  <si>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</si>
  <si>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</si>
  <si>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</si>
  <si>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</si>
  <si>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</si>
  <si>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</si>
  <si>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</si>
  <si>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</si>
  <si>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</si>
  <si>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</si>
  <si>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</si>
  <si>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</si>
  <si>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</si>
  <si>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</si>
  <si>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</si>
  <si>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</si>
  <si>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</si>
  <si>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</si>
  <si>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</si>
  <si>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</si>
  <si>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</si>
  <si>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</si>
  <si>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</si>
  <si>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</si>
  <si>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</si>
  <si>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</si>
  <si>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</si>
  <si>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</si>
  <si>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</si>
  <si>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</si>
  <si>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</si>
  <si>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</si>
  <si>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</si>
  <si>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</si>
  <si>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</si>
  <si>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</si>
  <si>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</si>
  <si>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</si>
  <si>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</si>
  <si>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</si>
  <si>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</si>
  <si>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</si>
  <si>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</si>
  <si>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</si>
  <si>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</si>
  <si>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</si>
  <si>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</si>
  <si>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</si>
  <si>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</si>
  <si>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</si>
  <si>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</si>
  <si>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</si>
  <si>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</si>
  <si>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</si>
  <si>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</si>
  <si>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</si>
  <si>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</si>
  <si>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</si>
  <si>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</si>
  <si>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</si>
  <si>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</si>
  <si>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</si>
  <si>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</si>
  <si>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</si>
  <si>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</si>
  <si>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</si>
  <si>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</si>
  <si>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</si>
  <si>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</si>
  <si>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</si>
  <si>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</si>
  <si>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</si>
  <si>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</si>
  <si>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</si>
  <si>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</si>
  <si>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</si>
  <si>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</si>
  <si>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</si>
  <si>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</si>
  <si>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</si>
  <si>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</si>
  <si>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</si>
  <si>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</si>
  <si>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</si>
  <si>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</si>
  <si>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</si>
  <si>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</si>
  <si>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</si>
  <si>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</si>
  <si>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</si>
  <si>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</si>
  <si>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</si>
  <si>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</si>
  <si>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</si>
  <si>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</si>
  <si>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</si>
  <si>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</si>
  <si>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</si>
  <si>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</si>
  <si>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</si>
  <si>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</si>
  <si>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</si>
  <si>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</si>
  <si>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</si>
  <si>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</si>
  <si>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</si>
  <si>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</si>
  <si>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</si>
  <si>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</si>
  <si>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</si>
  <si>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</si>
  <si>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</si>
  <si>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</si>
  <si>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</si>
  <si>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</si>
  <si>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</si>
  <si>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</si>
  <si>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</si>
  <si>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</si>
  <si>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</si>
  <si>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</si>
  <si>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</si>
  <si>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</si>
  <si>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</si>
  <si>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</si>
  <si>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</si>
  <si>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</si>
  <si>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</si>
  <si>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</si>
  <si>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</si>
  <si>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</si>
  <si>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</si>
  <si>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</si>
  <si>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</si>
  <si>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</si>
  <si>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</si>
  <si>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</si>
  <si>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</si>
  <si>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</si>
  <si>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</si>
  <si>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</si>
  <si>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</si>
  <si>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</si>
  <si>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</si>
  <si>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</si>
  <si>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</si>
  <si>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</si>
  <si>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</si>
  <si>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</si>
  <si>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</si>
  <si>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</si>
  <si>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</si>
  <si>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</si>
  <si>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</si>
  <si>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</si>
  <si>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</si>
  <si>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</si>
  <si>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</si>
  <si>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</si>
  <si>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</si>
  <si>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</si>
  <si>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</si>
  <si>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</si>
  <si>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</si>
  <si>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</si>
  <si>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</si>
  <si>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</si>
  <si>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</si>
  <si>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</si>
  <si>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</si>
  <si>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</si>
  <si>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</si>
  <si>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</si>
  <si>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</si>
  <si>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</si>
  <si>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</si>
  <si>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</si>
  <si>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</si>
  <si>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</si>
  <si>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</si>
  <si>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</si>
  <si>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</si>
  <si>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</si>
  <si>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</si>
  <si>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</si>
  <si>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</si>
  <si>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</si>
  <si>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</si>
  <si>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</si>
  <si>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</si>
  <si>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</si>
  <si>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</si>
  <si>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</si>
  <si>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</si>
  <si>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</si>
  <si>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</si>
  <si>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</si>
  <si>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</si>
  <si>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</si>
  <si>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</si>
  <si>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</si>
  <si>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</si>
  <si>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</si>
  <si>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</si>
  <si>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</si>
  <si>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</si>
  <si>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</si>
  <si>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</si>
  <si>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</si>
  <si>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</si>
  <si>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</si>
  <si>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</si>
  <si>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</si>
  <si>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</si>
  <si>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</si>
  <si>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</si>
  <si>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</si>
  <si>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</si>
  <si>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</si>
  <si>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</si>
  <si>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</si>
  <si>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</si>
  <si>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</si>
  <si>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</si>
  <si>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</si>
  <si>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</si>
  <si>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</si>
  <si>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</si>
  <si>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</si>
  <si>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</si>
  <si>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</si>
  <si>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</si>
  <si>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</si>
  <si>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</si>
  <si>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</si>
  <si>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</si>
  <si>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</si>
  <si>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</si>
  <si>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</si>
  <si>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</si>
  <si>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</si>
  <si>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</si>
  <si>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</si>
  <si>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</si>
  <si>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</si>
  <si>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</si>
  <si>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</si>
  <si>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</si>
  <si>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</si>
  <si>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</si>
  <si>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</si>
  <si>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</si>
  <si>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</si>
  <si>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</si>
  <si>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</si>
  <si>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</si>
  <si>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</si>
  <si>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</si>
  <si>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</si>
  <si>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</si>
  <si>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</si>
  <si>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</si>
  <si>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</si>
  <si>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</si>
  <si>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</si>
  <si>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</si>
  <si>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</si>
  <si>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</si>
  <si>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</si>
  <si>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</si>
  <si>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</si>
  <si>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</si>
  <si>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</si>
  <si>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</si>
  <si>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</si>
  <si>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</si>
  <si>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</si>
  <si>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</si>
  <si>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</si>
  <si>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</si>
  <si>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</si>
  <si>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</si>
  <si>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</si>
  <si>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</si>
  <si>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</si>
  <si>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</si>
  <si>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</si>
  <si>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</si>
  <si>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</si>
  <si>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</si>
  <si>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</si>
  <si>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</si>
  <si>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</si>
  <si>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</si>
  <si>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</si>
  <si>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</si>
  <si>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</si>
  <si>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</si>
  <si>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</si>
  <si>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</si>
  <si>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</si>
  <si>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</si>
  <si>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</si>
  <si>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</si>
  <si>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</si>
  <si>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</si>
  <si>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</si>
  <si>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</si>
  <si>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</si>
  <si>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</si>
  <si>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</si>
  <si>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</si>
  <si>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</si>
  <si>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</si>
  <si>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</si>
  <si>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</si>
  <si>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</si>
  <si>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</si>
  <si>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</si>
  <si>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</si>
  <si>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</si>
  <si>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</si>
  <si>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</si>
  <si>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</si>
  <si>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</si>
  <si>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</si>
  <si>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</si>
  <si>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</si>
  <si>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</si>
  <si>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</si>
  <si>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</si>
  <si>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</si>
  <si>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</si>
  <si>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</si>
  <si>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</si>
  <si>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</si>
  <si>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</si>
  <si>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</si>
  <si>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</si>
  <si>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</si>
  <si>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</si>
  <si>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</si>
  <si>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</si>
  <si>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</si>
  <si>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</si>
  <si>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</si>
  <si>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</si>
  <si>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</si>
  <si>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</si>
  <si>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</si>
  <si>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</si>
  <si>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</si>
  <si>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</si>
  <si>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</si>
  <si>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</si>
  <si>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</si>
  <si>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</si>
  <si>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</si>
  <si>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</si>
  <si>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</si>
  <si>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</si>
  <si>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</si>
  <si>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</si>
  <si>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</si>
  <si>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</si>
  <si>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</si>
  <si>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</si>
  <si>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</si>
  <si>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</si>
  <si>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</si>
  <si>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</si>
  <si>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</si>
  <si>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</si>
  <si>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</si>
  <si>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</si>
  <si>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</si>
  <si>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</si>
  <si>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</si>
  <si>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</si>
  <si>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</si>
  <si>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</si>
  <si>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</si>
  <si>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</si>
  <si>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</si>
  <si>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</si>
  <si>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</si>
  <si>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</si>
  <si>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</si>
  <si>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</si>
  <si>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</si>
  <si>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</si>
  <si>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</si>
  <si>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</si>
  <si>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</si>
  <si>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</si>
  <si>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</si>
  <si>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</si>
  <si>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</si>
  <si>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</si>
  <si>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</si>
  <si>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</si>
  <si>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</si>
  <si>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</si>
  <si>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</si>
  <si>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</si>
  <si>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</si>
  <si>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</si>
  <si>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</si>
  <si>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</si>
  <si>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</si>
  <si>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</si>
  <si>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</si>
  <si>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</si>
  <si>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</si>
  <si>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</si>
  <si>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</si>
  <si>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</si>
  <si>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</si>
  <si>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</si>
  <si>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</si>
  <si>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</si>
  <si>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</si>
  <si>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</si>
  <si>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</si>
  <si>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</si>
  <si>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</si>
  <si>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</si>
  <si>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</si>
  <si>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</si>
  <si>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</si>
  <si>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</si>
  <si>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</si>
  <si>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</si>
  <si>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</si>
  <si>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</si>
  <si>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</si>
  <si>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</si>
  <si>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</si>
  <si>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</si>
  <si>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</si>
  <si>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</si>
  <si>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</si>
  <si>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</si>
  <si>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</si>
  <si>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</si>
  <si>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</si>
  <si>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</si>
  <si>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</si>
  <si>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</si>
  <si>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</si>
  <si>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</si>
  <si>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</si>
  <si>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</si>
  <si>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</si>
  <si>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</si>
  <si>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</si>
  <si>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</si>
  <si>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</si>
  <si>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</si>
  <si>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</si>
  <si>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</si>
  <si>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</si>
  <si>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</si>
  <si>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</si>
  <si>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</si>
  <si>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</si>
  <si>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</si>
  <si>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</si>
  <si>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</si>
  <si>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</si>
  <si>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</si>
  <si>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</si>
  <si>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</si>
  <si>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</si>
  <si>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</si>
  <si>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</si>
  <si>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</si>
  <si>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</si>
  <si>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</si>
  <si>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</si>
  <si>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</si>
  <si>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</si>
  <si>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</si>
  <si>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</si>
  <si>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</si>
  <si>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</si>
  <si>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</si>
  <si>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</si>
  <si>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</si>
  <si>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</si>
  <si>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</si>
  <si>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</si>
  <si>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</si>
  <si>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</si>
  <si>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</si>
  <si>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</si>
  <si>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</si>
  <si>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</si>
  <si>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</si>
  <si>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</si>
  <si>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</si>
  <si>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</si>
  <si>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</si>
  <si>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</si>
  <si>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</si>
  <si>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</si>
  <si>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</si>
  <si>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</si>
  <si>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</si>
  <si>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</si>
  <si>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</si>
  <si>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</si>
  <si>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</si>
  <si>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</si>
  <si>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</si>
  <si>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</si>
  <si>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</si>
  <si>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</si>
  <si>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</si>
  <si>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</si>
  <si>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</si>
  <si>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</si>
  <si>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</si>
  <si>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</si>
  <si>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</si>
  <si>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</si>
  <si>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</si>
  <si>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</si>
  <si>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</si>
  <si>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</si>
  <si>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</si>
  <si>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</si>
  <si>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</si>
  <si>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</si>
  <si>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</si>
  <si>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</si>
  <si>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</si>
  <si>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</si>
  <si>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</si>
  <si>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</si>
  <si>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</si>
  <si>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</si>
  <si>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</si>
  <si>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</si>
  <si>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</si>
  <si>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</si>
  <si>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</si>
  <si>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</si>
  <si>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</si>
  <si>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</si>
  <si>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</si>
  <si>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</si>
  <si>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</si>
  <si>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</si>
  <si>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</si>
  <si>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</si>
  <si>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</si>
  <si>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</si>
  <si>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</si>
  <si>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</si>
  <si>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</si>
  <si>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</si>
  <si>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</si>
  <si>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</si>
  <si>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</si>
  <si>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</si>
  <si>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</si>
  <si>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</si>
  <si>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</si>
  <si>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</si>
  <si>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</si>
  <si>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</si>
  <si>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</si>
  <si>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</si>
  <si>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</si>
  <si>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</si>
  <si>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</si>
  <si>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</si>
  <si>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</si>
  <si>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</si>
  <si>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</si>
  <si>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</si>
  <si>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</si>
  <si>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</si>
  <si>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</si>
  <si>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</si>
  <si>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</si>
  <si>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</si>
  <si>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</si>
  <si>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</si>
  <si>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</si>
  <si>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</si>
  <si>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</si>
  <si>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</si>
  <si>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</si>
  <si>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</si>
  <si>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</si>
  <si>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</si>
  <si>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</si>
  <si>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</si>
  <si>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</si>
  <si>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</si>
  <si>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</si>
  <si>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</si>
  <si>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</si>
  <si>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</si>
  <si>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</si>
  <si>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</si>
  <si>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</si>
  <si>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</si>
  <si>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</si>
  <si>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</si>
  <si>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</si>
  <si>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</si>
  <si>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</si>
  <si>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</si>
  <si>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</si>
  <si>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</si>
  <si>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</si>
  <si>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</si>
  <si>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</si>
  <si>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</si>
  <si>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</si>
  <si>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</si>
  <si>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</si>
  <si>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</si>
  <si>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</si>
  <si>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</si>
  <si>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</si>
  <si>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</si>
  <si>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</si>
  <si>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</si>
  <si>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</si>
  <si>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</si>
  <si>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</si>
  <si>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</si>
  <si>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</si>
  <si>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</si>
  <si>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</si>
  <si>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</si>
  <si>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</si>
  <si>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</si>
  <si>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</si>
  <si>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</si>
  <si>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</si>
  <si>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</si>
  <si>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</si>
  <si>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</si>
  <si>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</si>
  <si>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</si>
  <si>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</si>
  <si>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</si>
  <si>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</si>
  <si>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</si>
  <si>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</si>
  <si>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</si>
  <si>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</si>
  <si>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</si>
  <si>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</si>
  <si>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</si>
  <si>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</si>
  <si>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</si>
  <si>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</si>
  <si>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</si>
  <si>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</si>
  <si>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</si>
  <si>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</si>
  <si>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</si>
  <si>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</si>
  <si>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</si>
  <si>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</si>
  <si>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</si>
  <si>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</si>
  <si>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</si>
  <si>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</si>
  <si>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</si>
  <si>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</si>
  <si>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</si>
  <si>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</si>
  <si>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</si>
  <si>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</si>
  <si>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</si>
  <si>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</si>
  <si>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</si>
  <si>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</si>
  <si>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</si>
  <si>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</si>
  <si>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</si>
  <si>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</si>
  <si>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</si>
  <si>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</si>
  <si>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</si>
  <si>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</si>
  <si>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</si>
  <si>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</si>
  <si>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</si>
  <si>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</si>
  <si>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</si>
  <si>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</si>
  <si>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</si>
  <si>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</si>
  <si>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</si>
  <si>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</si>
  <si>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</si>
  <si>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</si>
  <si>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</si>
  <si>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</si>
  <si>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</si>
  <si>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</si>
  <si>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</si>
  <si>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</si>
  <si>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</si>
  <si>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</si>
  <si>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</si>
  <si>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</si>
  <si>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</si>
  <si>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</si>
  <si>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</si>
  <si>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</si>
  <si>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</si>
  <si>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</si>
  <si>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</si>
  <si>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</si>
  <si>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</si>
  <si>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</si>
  <si>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</si>
  <si>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</si>
  <si>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</si>
  <si>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</si>
  <si>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</si>
  <si>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</si>
  <si>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</si>
  <si>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</si>
  <si>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</si>
  <si>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</si>
  <si>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</si>
  <si>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</si>
  <si>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</si>
  <si>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</si>
  <si>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</si>
  <si>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</si>
  <si>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</si>
  <si>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</si>
  <si>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</si>
  <si>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</si>
  <si>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</si>
  <si>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</si>
  <si>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</si>
  <si>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</si>
  <si>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</si>
  <si>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</si>
  <si>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</si>
  <si>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</si>
  <si>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</si>
  <si>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</si>
  <si>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</si>
  <si>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</si>
  <si>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</si>
  <si>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</si>
  <si>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</si>
  <si>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</si>
  <si>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</si>
  <si>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</si>
  <si>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</si>
  <si>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</si>
  <si>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</si>
  <si>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</si>
  <si>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</si>
  <si>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</si>
  <si>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</si>
  <si>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</si>
  <si>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</si>
  <si>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</si>
  <si>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</si>
  <si>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</si>
  <si>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</si>
  <si>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</si>
  <si>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</si>
  <si>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</si>
  <si>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</si>
  <si>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</si>
  <si>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</si>
  <si>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</si>
  <si>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</si>
  <si>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</si>
  <si>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</si>
  <si>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</si>
  <si>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</si>
  <si>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</si>
  <si>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</si>
  <si>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</si>
  <si>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</si>
  <si>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</si>
  <si>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</si>
  <si>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</si>
  <si>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</si>
  <si>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</si>
  <si>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</si>
  <si>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</si>
  <si>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</si>
  <si>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</si>
  <si>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</si>
  <si>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</si>
  <si>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</si>
  <si>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</si>
  <si>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</si>
  <si>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</si>
  <si>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</si>
  <si>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</si>
  <si>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</si>
  <si>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</si>
  <si>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</si>
  <si>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</si>
  <si>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</si>
  <si>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</si>
  <si>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</si>
  <si>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</si>
  <si>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</si>
  <si>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</si>
  <si>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</si>
  <si>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</si>
  <si>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</si>
  <si>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</si>
  <si>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</si>
  <si>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</si>
  <si>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</si>
  <si>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</si>
  <si>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</si>
  <si>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</si>
  <si>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</si>
  <si>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</si>
  <si>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</si>
  <si>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</si>
  <si>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</si>
  <si>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</si>
  <si>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</si>
  <si>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</si>
  <si>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</si>
  <si>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</si>
  <si>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</si>
  <si>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</si>
  <si>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</si>
  <si>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</si>
  <si>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</si>
  <si>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</si>
  <si>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</si>
  <si>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</si>
  <si>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</si>
  <si>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</si>
  <si>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</si>
  <si>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</si>
  <si>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</si>
  <si>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</si>
  <si>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</si>
  <si>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</si>
  <si>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</si>
  <si>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</si>
  <si>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</si>
  <si>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</si>
  <si>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</si>
  <si>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</si>
  <si>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</si>
  <si>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</si>
  <si>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</si>
  <si>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</si>
  <si>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</si>
  <si>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</si>
  <si>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</si>
  <si>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</si>
  <si>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</si>
  <si>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</si>
  <si>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</si>
  <si>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</si>
  <si>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</si>
  <si>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</si>
  <si>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</si>
  <si>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</si>
  <si>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</si>
  <si>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</si>
  <si>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</si>
  <si>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</si>
  <si>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</si>
  <si>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</si>
  <si>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</si>
  <si>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</si>
  <si>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</si>
  <si>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</si>
  <si>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</si>
  <si>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</si>
  <si>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</si>
  <si>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</si>
  <si>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</si>
  <si>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</si>
  <si>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</si>
  <si>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</si>
  <si>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</si>
  <si>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</si>
  <si>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</si>
  <si>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</si>
  <si>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</si>
  <si>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</si>
  <si>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</si>
  <si>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</si>
  <si>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</si>
  <si>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</si>
  <si>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</si>
  <si>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</si>
  <si>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</si>
  <si>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</si>
  <si>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</si>
  <si>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</si>
  <si>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</si>
  <si>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</si>
  <si>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</si>
  <si>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</si>
  <si>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</si>
  <si>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</si>
  <si>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</si>
  <si>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</si>
  <si>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</si>
  <si>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</si>
  <si>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</si>
  <si>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</si>
  <si>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</si>
  <si>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</si>
  <si>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</si>
  <si>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</si>
  <si>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</si>
  <si>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</si>
  <si>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</si>
  <si>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</si>
  <si>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</si>
  <si>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</si>
  <si>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</si>
  <si>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</si>
  <si>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</si>
  <si>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</si>
  <si>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</si>
  <si>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</si>
  <si>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</si>
  <si>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</si>
  <si>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</si>
  <si>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</si>
  <si>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</si>
  <si>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</si>
  <si>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</si>
  <si>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</si>
  <si>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</si>
  <si>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</si>
  <si>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</si>
  <si>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</si>
  <si>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</si>
  <si>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</si>
  <si>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</si>
  <si>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</si>
  <si>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</si>
  <si>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</si>
  <si>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</si>
  <si>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</si>
  <si>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</si>
  <si>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</si>
  <si>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</si>
  <si>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</si>
  <si>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</si>
  <si>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</si>
  <si>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</si>
  <si>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</si>
  <si>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</si>
  <si>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</si>
  <si>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</si>
  <si>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</si>
  <si>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</si>
  <si>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</si>
  <si>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</si>
  <si>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</si>
  <si>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</si>
  <si>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</si>
  <si>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</si>
  <si>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</si>
  <si>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</si>
  <si>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</si>
  <si>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</si>
  <si>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</si>
  <si>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</si>
  <si>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</si>
  <si>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</si>
  <si>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</si>
  <si>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</si>
  <si>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</si>
  <si>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</si>
  <si>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</si>
  <si>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</si>
  <si>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</si>
  <si>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</si>
  <si>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</si>
  <si>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</si>
  <si>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</si>
  <si>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</si>
  <si>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</si>
  <si>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</si>
  <si>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</si>
  <si>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</si>
  <si>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</si>
  <si>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</si>
  <si>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</si>
  <si>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</si>
  <si>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</si>
  <si>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</si>
  <si>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</si>
  <si>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</si>
  <si>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</si>
  <si>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</si>
  <si>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</si>
  <si>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</si>
  <si>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</si>
  <si>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</si>
  <si>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</si>
  <si>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</si>
  <si>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</si>
  <si>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</si>
  <si>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</si>
  <si>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</si>
  <si>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</si>
  <si>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</si>
  <si>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</si>
  <si>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</si>
  <si>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</si>
  <si>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</si>
  <si>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</si>
  <si>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</si>
  <si>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</si>
  <si>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</si>
  <si>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</si>
  <si>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</si>
  <si>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</si>
  <si>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</si>
  <si>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</si>
  <si>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</si>
  <si>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</si>
  <si>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</si>
  <si>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</si>
  <si>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</si>
  <si>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</si>
  <si>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</si>
  <si>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</si>
  <si>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</si>
  <si>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</si>
  <si>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</si>
  <si>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</si>
  <si>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</si>
  <si>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</si>
  <si>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</si>
  <si>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</si>
  <si>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</si>
  <si>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</si>
  <si>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</si>
  <si>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</si>
  <si>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</si>
  <si>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</si>
  <si>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</si>
  <si>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</si>
  <si>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</si>
  <si>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</si>
  <si>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</si>
  <si>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</si>
  <si>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</si>
  <si>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</si>
  <si>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</si>
  <si>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</si>
  <si>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</si>
  <si>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</si>
  <si>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</si>
  <si>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</si>
  <si>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</si>
  <si>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</si>
  <si>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</si>
  <si>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</si>
  <si>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</si>
  <si>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</si>
  <si>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</si>
  <si>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</si>
  <si>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</si>
  <si>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</si>
  <si>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</si>
  <si>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</si>
  <si>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</si>
  <si>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</si>
  <si>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</si>
  <si>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</si>
  <si>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</si>
  <si>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</si>
  <si>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</si>
  <si>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</si>
  <si>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</si>
  <si>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</si>
  <si>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</si>
  <si>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</si>
  <si>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</si>
  <si>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</si>
  <si>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</si>
  <si>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</si>
  <si>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</si>
  <si>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</si>
  <si>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</si>
  <si>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</si>
  <si>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</si>
  <si>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</si>
  <si>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</si>
  <si>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</si>
  <si>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</si>
  <si>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</si>
  <si>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</si>
  <si>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</si>
  <si>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</si>
  <si>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</si>
  <si>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</si>
  <si>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</si>
  <si>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</si>
  <si>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</si>
  <si>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</si>
  <si>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</si>
  <si>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</si>
  <si>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</si>
  <si>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</si>
  <si>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</si>
  <si>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</si>
  <si>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</si>
  <si>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</si>
  <si>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</si>
  <si>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</si>
  <si>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</si>
  <si>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</si>
  <si>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</si>
  <si>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</si>
  <si>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</si>
  <si>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</si>
  <si>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</si>
  <si>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</si>
  <si>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</si>
  <si>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</si>
  <si>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</si>
  <si>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</si>
  <si>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</si>
  <si>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</si>
  <si>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</si>
  <si>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</si>
  <si>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</si>
  <si>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</si>
  <si>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</si>
  <si>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</si>
  <si>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</si>
  <si>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</si>
  <si>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</si>
  <si>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</si>
  <si>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</si>
  <si>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</si>
  <si>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</si>
  <si>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</si>
  <si>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</si>
  <si>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</si>
  <si>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</si>
  <si>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</si>
  <si>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</si>
  <si>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</si>
  <si>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</si>
  <si>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</si>
  <si>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</si>
  <si>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</si>
  <si>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</si>
  <si>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</si>
  <si>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</si>
  <si>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</si>
  <si>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</si>
  <si>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</si>
  <si>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</si>
  <si>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</si>
  <si>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</si>
  <si>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</si>
  <si>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</si>
  <si>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</si>
  <si>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</si>
  <si>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</si>
  <si>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</si>
  <si>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</si>
  <si>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</si>
  <si>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</si>
  <si>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</si>
  <si>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</si>
  <si>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</si>
  <si>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</si>
  <si>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</si>
  <si>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</si>
  <si>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</si>
  <si>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</si>
  <si>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</si>
  <si>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</si>
  <si>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</si>
  <si>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</si>
  <si>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</si>
  <si>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</si>
  <si>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</si>
  <si>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</si>
  <si>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</si>
  <si>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</si>
  <si>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</si>
  <si>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</si>
  <si>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</si>
  <si>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</si>
  <si>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</si>
  <si>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</si>
  <si>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</si>
  <si>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</si>
  <si>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</si>
  <si>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</si>
  <si>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</si>
  <si>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</si>
  <si>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</si>
  <si>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</si>
  <si>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</si>
  <si>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</si>
  <si>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</si>
  <si>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</si>
  <si>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</si>
  <si>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</si>
  <si>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</si>
  <si>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</si>
  <si>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</si>
  <si>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</si>
  <si>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</si>
  <si>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</si>
  <si>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</si>
  <si>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</si>
  <si>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</si>
  <si>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</si>
  <si>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</si>
  <si>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</si>
  <si>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</si>
  <si>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</si>
  <si>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</si>
  <si>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</si>
  <si>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</si>
  <si>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</si>
  <si>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</si>
  <si>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</si>
  <si>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</si>
  <si>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</si>
  <si>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</si>
  <si>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</si>
  <si>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</si>
  <si>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</si>
  <si>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</si>
  <si>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</si>
  <si>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</si>
  <si>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</si>
  <si>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</si>
  <si>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</si>
  <si>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</si>
  <si>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</si>
  <si>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</si>
  <si>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</si>
  <si>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</si>
  <si>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</si>
  <si>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</si>
  <si>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</si>
  <si>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</si>
  <si>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</si>
  <si>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</si>
  <si>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</si>
  <si>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</si>
  <si>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</si>
  <si>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</si>
  <si>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</si>
  <si>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</si>
  <si>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</si>
  <si>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</si>
  <si>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</si>
  <si>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</si>
  <si>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</si>
  <si>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</si>
  <si>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</si>
  <si>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</si>
  <si>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</si>
  <si>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</si>
  <si>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</si>
  <si>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</si>
  <si>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</si>
  <si>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</si>
  <si>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</si>
  <si>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</si>
  <si>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</si>
  <si>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</si>
  <si>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</si>
  <si>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</si>
  <si>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</si>
  <si>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</si>
  <si>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</si>
  <si>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</si>
  <si>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</si>
  <si>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</si>
  <si>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</si>
  <si>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</si>
  <si>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</si>
  <si>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</si>
  <si>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</si>
  <si>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</si>
  <si>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</si>
  <si>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</si>
  <si>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</si>
  <si>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</si>
  <si>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</si>
  <si>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</si>
  <si>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</si>
  <si>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</si>
  <si>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</si>
  <si>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</si>
  <si>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</si>
  <si>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</si>
  <si>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</si>
  <si>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</si>
  <si>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</si>
  <si>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</si>
  <si>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</si>
  <si>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</si>
  <si>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</si>
  <si>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</si>
  <si>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</si>
  <si>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</si>
  <si>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</si>
  <si>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</si>
  <si>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</si>
  <si>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</si>
  <si>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</si>
  <si>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</si>
  <si>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</si>
  <si>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</si>
  <si>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</si>
  <si>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</si>
  <si>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</si>
  <si>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</si>
  <si>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</si>
  <si>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</si>
  <si>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</si>
  <si>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</si>
  <si>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</si>
  <si>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</si>
  <si>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</si>
  <si>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</si>
  <si>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</si>
  <si>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</si>
  <si>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</si>
  <si>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</si>
  <si>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</si>
  <si>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</si>
  <si>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</si>
  <si>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</si>
  <si>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</si>
  <si>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</si>
  <si>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</si>
  <si>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</si>
  <si>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</si>
  <si>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</si>
  <si>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</si>
  <si>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</si>
  <si>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</si>
  <si>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</si>
  <si>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</si>
  <si>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</si>
  <si>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</si>
  <si>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</si>
  <si>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</si>
  <si>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</si>
  <si>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</si>
  <si>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</si>
  <si>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</si>
  <si>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</si>
  <si>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</si>
  <si>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</si>
  <si>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</si>
  <si>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</si>
  <si>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</si>
  <si>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</si>
  <si>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</si>
  <si>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</si>
  <si>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</si>
  <si>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</si>
  <si>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</si>
  <si>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</si>
  <si>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</si>
  <si>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</si>
  <si>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</si>
  <si>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</si>
  <si>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</si>
  <si>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</si>
  <si>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</si>
  <si>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</si>
  <si>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</si>
  <si>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</si>
  <si>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</si>
  <si>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</si>
  <si>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</si>
  <si>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</si>
  <si>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</si>
  <si>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</si>
  <si>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</si>
  <si>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</si>
  <si>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</si>
  <si>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</si>
  <si>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</si>
  <si>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</si>
  <si>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</si>
  <si>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</si>
  <si>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</si>
  <si>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</si>
  <si>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</si>
  <si>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</si>
  <si>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</si>
  <si>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</si>
  <si>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</si>
  <si>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</si>
  <si>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</si>
  <si>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</si>
  <si>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</si>
  <si>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</si>
  <si>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</si>
  <si>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</si>
  <si>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</si>
  <si>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</si>
  <si>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</si>
  <si>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</si>
  <si>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</si>
  <si>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</si>
  <si>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</si>
  <si>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</si>
  <si>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</si>
  <si>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</si>
  <si>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</si>
  <si>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</si>
  <si>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</si>
  <si>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</si>
  <si>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</si>
  <si>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</si>
  <si>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</si>
  <si>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</si>
  <si>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</si>
  <si>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</si>
  <si>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</si>
  <si>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</si>
  <si>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</si>
  <si>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</si>
  <si>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</si>
  <si>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</si>
  <si>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</si>
  <si>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</si>
  <si>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</si>
  <si>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</si>
  <si>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</si>
  <si>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</si>
  <si>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</si>
  <si>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</si>
  <si>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</si>
  <si>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</si>
  <si>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</si>
  <si>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</si>
  <si>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</si>
  <si>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</si>
  <si>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</si>
  <si>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</si>
  <si>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</si>
  <si>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</si>
  <si>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</si>
  <si>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</si>
  <si>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</si>
  <si>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</si>
  <si>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</si>
  <si>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</si>
  <si>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</si>
  <si>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</si>
  <si>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</si>
  <si>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</si>
  <si>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</si>
  <si>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</si>
  <si>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</si>
  <si>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</si>
  <si>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</si>
  <si>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</si>
  <si>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</si>
  <si>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</si>
  <si>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</si>
  <si>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</si>
  <si>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</si>
  <si>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</si>
  <si>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</si>
  <si>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</si>
  <si>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</si>
  <si>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</si>
  <si>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</si>
  <si>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</si>
  <si>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</si>
  <si>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</si>
  <si>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</si>
  <si>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</si>
  <si>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</si>
  <si>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</si>
  <si>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</si>
  <si>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</si>
  <si>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</si>
  <si>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</si>
  <si>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</si>
  <si>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</si>
  <si>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</si>
  <si>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</si>
  <si>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</si>
  <si>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</si>
  <si>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</si>
  <si>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</si>
  <si>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</si>
  <si>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</si>
  <si>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</si>
  <si>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</si>
  <si>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</si>
  <si>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</si>
  <si>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</si>
  <si>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</si>
  <si>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</si>
  <si>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</si>
  <si>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</si>
  <si>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</si>
  <si>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</si>
  <si>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</si>
  <si>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</si>
  <si>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</si>
  <si>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</si>
  <si>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</si>
  <si>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</si>
  <si>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</si>
  <si>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</si>
  <si>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</si>
  <si>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</si>
  <si>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</si>
  <si>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</si>
  <si>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</si>
  <si>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</si>
  <si>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</si>
  <si>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</si>
  <si>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</si>
  <si>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</si>
  <si>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</si>
  <si>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</si>
  <si>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</si>
  <si>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</si>
  <si>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</si>
  <si>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</si>
  <si>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</si>
  <si>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</si>
  <si>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</si>
  <si>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</si>
  <si>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</si>
  <si>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</si>
  <si>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</si>
  <si>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</si>
  <si>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</si>
  <si>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</si>
  <si>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</si>
  <si>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</si>
  <si>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</si>
  <si>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</si>
  <si>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</si>
  <si>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</si>
  <si>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</si>
  <si>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</si>
  <si>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</si>
  <si>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</si>
  <si>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</si>
  <si>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</si>
  <si>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</si>
  <si>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</si>
  <si>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</si>
  <si>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</si>
  <si>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</si>
  <si>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</si>
  <si>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</si>
  <si>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</si>
  <si>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</si>
  <si>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</si>
  <si>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</si>
  <si>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</si>
  <si>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</si>
  <si>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</si>
  <si>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</si>
  <si>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</si>
  <si>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</si>
  <si>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</si>
  <si>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</si>
  <si>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</si>
  <si>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</si>
  <si>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</si>
  <si>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</si>
  <si>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</si>
  <si>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</si>
  <si>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</si>
  <si>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</si>
  <si>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</si>
  <si>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</si>
  <si>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</si>
  <si>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</si>
  <si>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</si>
  <si>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</si>
  <si>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</si>
  <si>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</si>
  <si>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</si>
  <si>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</si>
  <si>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</si>
  <si>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</si>
  <si>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</si>
  <si>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</si>
  <si>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</si>
  <si>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</si>
  <si>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</si>
  <si>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</si>
  <si>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</si>
  <si>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</si>
  <si>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</si>
  <si>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</si>
  <si>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</si>
  <si>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</si>
  <si>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</si>
  <si>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</si>
  <si>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</si>
  <si>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</si>
  <si>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</si>
  <si>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</si>
  <si>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</si>
  <si>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</si>
  <si>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</si>
  <si>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</si>
  <si>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</si>
  <si>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</si>
  <si>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</si>
  <si>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</si>
  <si>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</si>
  <si>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</si>
  <si>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</si>
  <si>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</si>
  <si>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</si>
  <si>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</si>
  <si>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</si>
  <si>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</si>
  <si>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</si>
  <si>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</si>
  <si>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</si>
  <si>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</si>
  <si>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</si>
  <si>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</si>
  <si>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</si>
  <si>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</si>
  <si>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</si>
  <si>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</si>
  <si>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</si>
  <si>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</si>
  <si>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</si>
  <si>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</si>
  <si>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</si>
  <si>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</si>
  <si>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</si>
  <si>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</si>
  <si>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</si>
  <si>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</si>
  <si>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</si>
  <si>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</si>
  <si>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</si>
  <si>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</si>
  <si>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</si>
  <si>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</si>
  <si>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</si>
  <si>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</si>
  <si>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</si>
  <si>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</si>
  <si>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</si>
  <si>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</si>
  <si>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</si>
  <si>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</si>
  <si>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</si>
  <si>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</si>
  <si>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</si>
  <si>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</si>
  <si>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</si>
  <si>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</si>
  <si>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</si>
  <si>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</si>
  <si>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</si>
  <si>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</si>
  <si>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</si>
  <si>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</si>
  <si>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</si>
  <si>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</si>
  <si>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</si>
  <si>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</si>
  <si>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</si>
  <si>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</si>
  <si>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</si>
  <si>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</si>
  <si>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</si>
  <si>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</si>
  <si>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</si>
  <si>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</si>
  <si>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</si>
  <si>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</si>
  <si>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</si>
  <si>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</si>
  <si>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</si>
  <si>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</si>
  <si>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</si>
  <si>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</si>
  <si>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</si>
  <si>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</si>
  <si>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</si>
  <si>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</si>
  <si>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</si>
  <si>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</si>
  <si>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</si>
  <si>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</si>
  <si>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</si>
  <si>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</si>
  <si>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</si>
  <si>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</si>
  <si>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</si>
  <si>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</si>
  <si>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</si>
  <si>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</si>
  <si>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</si>
  <si>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</si>
  <si>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</si>
  <si>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</si>
  <si>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</si>
  <si>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</si>
  <si>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</si>
  <si>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</si>
  <si>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</si>
  <si>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</si>
  <si>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</si>
  <si>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</si>
  <si>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</si>
  <si>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</si>
  <si>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</si>
  <si>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</si>
  <si>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</si>
  <si>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</si>
  <si>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</si>
  <si>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</si>
  <si>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</si>
  <si>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</si>
  <si>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</si>
  <si>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</si>
  <si>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</si>
  <si>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</si>
  <si>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</si>
  <si>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</si>
  <si>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</si>
  <si>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</si>
  <si>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</si>
  <si>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</si>
  <si>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</si>
  <si>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</si>
  <si>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</si>
  <si>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</si>
  <si>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</si>
  <si>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</si>
  <si>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</si>
  <si>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</si>
  <si>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</si>
  <si>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</si>
  <si>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</si>
  <si>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</si>
  <si>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</si>
  <si>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</si>
  <si>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</si>
  <si>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</si>
  <si>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</si>
  <si>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</si>
  <si>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</si>
  <si>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</si>
  <si>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</si>
  <si>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</si>
  <si>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</si>
  <si>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</si>
  <si>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</si>
  <si>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</si>
  <si>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</si>
  <si>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</si>
  <si>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</si>
  <si>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</si>
  <si>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</si>
  <si>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</si>
  <si>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</si>
  <si>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</si>
  <si>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</si>
  <si>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</si>
  <si>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</si>
  <si>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</si>
  <si>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</si>
  <si>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</si>
  <si>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</si>
  <si>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</si>
  <si>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</si>
  <si>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</si>
  <si>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</si>
  <si>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</si>
  <si>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</si>
  <si>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</si>
  <si>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</si>
  <si>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</si>
  <si>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</si>
  <si>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</si>
  <si>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</si>
  <si>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</si>
  <si>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</si>
  <si>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</si>
  <si>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</si>
  <si>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</si>
  <si>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</si>
  <si>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</si>
  <si>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</si>
  <si>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</si>
  <si>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</si>
  <si>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</si>
  <si>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</si>
  <si>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</si>
  <si>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</si>
  <si>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</si>
  <si>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</si>
  <si>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</si>
  <si>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</si>
  <si>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</si>
  <si>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</si>
  <si>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</si>
  <si>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</si>
  <si>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</si>
  <si>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</si>
  <si>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</si>
  <si>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</si>
  <si>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</si>
  <si>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</si>
  <si>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</si>
  <si>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</si>
  <si>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</si>
  <si>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</si>
  <si>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</si>
  <si>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</si>
  <si>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</si>
  <si>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</si>
  <si>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</si>
  <si>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</si>
  <si>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</si>
  <si>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</si>
  <si>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</si>
  <si>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</si>
  <si>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</si>
  <si>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</si>
  <si>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</si>
  <si>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</si>
  <si>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</si>
  <si>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</si>
  <si>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</si>
  <si>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</si>
  <si>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</si>
  <si>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</si>
  <si>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</si>
  <si>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</si>
  <si>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</si>
  <si>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</si>
  <si>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</si>
  <si>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</si>
  <si>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</si>
  <si>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</si>
  <si>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</si>
  <si>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</si>
  <si>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</si>
  <si>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</si>
  <si>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</si>
  <si>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</si>
  <si>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</si>
  <si>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</si>
  <si>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</si>
  <si>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</si>
  <si>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</si>
  <si>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</si>
  <si>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</si>
  <si>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</si>
  <si>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</si>
  <si>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</si>
  <si>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</si>
  <si>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</si>
  <si>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</si>
  <si>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</si>
  <si>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</si>
  <si>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</si>
  <si>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</si>
  <si>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</si>
  <si>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</si>
  <si>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</si>
  <si>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</si>
  <si>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</si>
  <si>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</si>
  <si>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</si>
  <si>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</si>
  <si>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</si>
  <si>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</si>
  <si>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</si>
  <si>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</si>
  <si>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</si>
  <si>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</si>
  <si>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</si>
  <si>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</si>
  <si>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</si>
  <si>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</si>
  <si>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</si>
  <si>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</si>
  <si>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</si>
  <si>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</si>
  <si>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</si>
  <si>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</si>
  <si>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</si>
  <si>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</si>
  <si>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</si>
  <si>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</si>
  <si>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</si>
  <si>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</si>
  <si>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</si>
  <si>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</si>
  <si>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</si>
  <si>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</si>
  <si>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</si>
  <si>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</si>
  <si>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</si>
  <si>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</si>
  <si>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</si>
  <si>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</si>
  <si>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</si>
  <si>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</si>
  <si>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</si>
  <si>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</si>
  <si>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</si>
  <si>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</si>
  <si>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</si>
  <si>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</si>
  <si>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</si>
  <si>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</si>
  <si>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</si>
  <si>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</si>
  <si>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</si>
  <si>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</si>
  <si>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</si>
  <si>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</si>
  <si>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</si>
  <si>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</si>
  <si>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</si>
  <si>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</si>
  <si>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</si>
  <si>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</si>
  <si>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</si>
  <si>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</si>
  <si>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</si>
  <si>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</si>
  <si>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</si>
  <si>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</si>
  <si>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</si>
  <si>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</si>
  <si>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</si>
  <si>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</si>
  <si>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</si>
  <si>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</si>
  <si>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</si>
  <si>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</si>
  <si>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</si>
  <si>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</si>
  <si>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</si>
  <si>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</si>
  <si>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</si>
  <si>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</si>
  <si>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</si>
  <si>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</si>
  <si>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</si>
  <si>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</si>
  <si>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</si>
  <si>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</si>
  <si>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</si>
  <si>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</si>
  <si>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</si>
  <si>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</si>
  <si>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</si>
  <si>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</si>
  <si>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</si>
  <si>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</si>
  <si>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</si>
  <si>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</si>
  <si>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</si>
  <si>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</si>
  <si>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</si>
  <si>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</si>
  <si>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</si>
  <si>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</si>
  <si>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</si>
  <si>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</si>
  <si>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</si>
  <si>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</si>
  <si>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</si>
  <si>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</si>
  <si>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</si>
  <si>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</si>
  <si>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</si>
  <si>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</si>
  <si>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</si>
  <si>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</si>
  <si>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</si>
  <si>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</si>
  <si>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</si>
  <si>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</si>
  <si>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</si>
  <si>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</si>
  <si>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</si>
  <si>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</si>
  <si>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</si>
  <si>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</si>
  <si>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</si>
  <si>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</si>
  <si>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</si>
  <si>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</si>
  <si>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</si>
  <si>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</si>
  <si>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</si>
  <si>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</si>
  <si>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</si>
  <si>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</si>
  <si>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</si>
  <si>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</si>
  <si>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</si>
  <si>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</si>
  <si>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</si>
  <si>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</si>
  <si>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</si>
  <si>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</si>
  <si>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</si>
  <si>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</si>
  <si>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</si>
  <si>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</si>
  <si>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</si>
  <si>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</si>
  <si>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</si>
  <si>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</si>
  <si>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</si>
  <si>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</si>
  <si>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</si>
  <si>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</si>
  <si>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</si>
  <si>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</si>
  <si>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</si>
  <si>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</si>
  <si>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</si>
  <si>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</si>
  <si>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</si>
  <si>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</si>
  <si>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</si>
  <si>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</si>
  <si>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</si>
  <si>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</si>
  <si>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</si>
  <si>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</si>
  <si>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</si>
  <si>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</si>
  <si>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</si>
  <si>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</si>
  <si>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</si>
  <si>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</si>
  <si>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</si>
  <si>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</si>
  <si>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</si>
  <si>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</si>
  <si>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</si>
  <si>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</si>
  <si>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</si>
  <si>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</si>
  <si>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</si>
  <si>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</si>
  <si>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</si>
  <si>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</si>
  <si>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</si>
  <si>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</si>
  <si>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</si>
  <si>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</si>
  <si>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</si>
  <si>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</si>
  <si>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</si>
  <si>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</si>
  <si>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</si>
  <si>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</si>
  <si>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</si>
  <si>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</si>
  <si>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</si>
  <si>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</si>
  <si>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</si>
  <si>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</si>
  <si>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</si>
  <si>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</si>
  <si>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</si>
  <si>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</si>
  <si>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</si>
  <si>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</si>
  <si>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</si>
  <si>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</si>
  <si>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</si>
  <si>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</si>
  <si>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</si>
  <si>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</si>
  <si>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</si>
  <si>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</si>
  <si>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</si>
  <si>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</si>
  <si>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</si>
  <si>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</si>
  <si>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</si>
  <si>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</si>
  <si>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</si>
  <si>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</si>
  <si>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</si>
  <si>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</si>
  <si>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</si>
  <si>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</si>
  <si>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</si>
  <si>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</si>
  <si>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</si>
  <si>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</si>
  <si>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</si>
  <si>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</si>
  <si>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</si>
  <si>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</si>
  <si>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</si>
  <si>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</si>
  <si>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</si>
  <si>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</si>
  <si>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</si>
  <si>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</si>
  <si>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</si>
  <si>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</si>
  <si>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</si>
  <si>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</si>
  <si>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</si>
  <si>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</si>
  <si>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</si>
  <si>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</si>
  <si>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</si>
  <si>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</si>
  <si>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</si>
  <si>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</si>
  <si>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</si>
  <si>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</si>
  <si>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</si>
  <si>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</si>
  <si>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</si>
  <si>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</si>
  <si>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</si>
  <si>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</si>
  <si>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</si>
  <si>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</si>
  <si>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</si>
  <si>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</si>
  <si>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</si>
  <si>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</si>
  <si>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</si>
  <si>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</si>
  <si>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</si>
  <si>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</si>
  <si>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</si>
  <si>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</si>
  <si>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</si>
  <si>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</si>
  <si>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</si>
  <si>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</si>
  <si>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</si>
  <si>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</si>
  <si>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</si>
  <si>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</si>
  <si>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</si>
  <si>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</si>
  <si>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</si>
  <si>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</si>
  <si>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</si>
  <si>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</si>
  <si>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</si>
  <si>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</si>
  <si>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</si>
  <si>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</si>
  <si>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</si>
  <si>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</si>
  <si>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</si>
  <si>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</si>
  <si>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</si>
  <si>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</si>
  <si>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</si>
  <si>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</si>
  <si>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</si>
  <si>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</si>
  <si>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</si>
  <si>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</si>
  <si>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</si>
  <si>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</si>
  <si>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</si>
  <si>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</si>
  <si>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</si>
  <si>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</si>
  <si>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</si>
  <si>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</si>
  <si>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</si>
  <si>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</si>
  <si>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</si>
  <si>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</si>
  <si>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</si>
  <si>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</si>
  <si>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</si>
  <si>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</si>
  <si>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</si>
  <si>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</si>
  <si>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</si>
  <si>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</si>
  <si>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</si>
  <si>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</si>
  <si>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</si>
  <si>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</si>
  <si>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</si>
  <si>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</si>
  <si>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</si>
  <si>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</si>
  <si>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</si>
  <si>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</si>
  <si>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</si>
  <si>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</si>
  <si>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</si>
  <si>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</si>
  <si>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</si>
  <si>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</si>
  <si>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</si>
  <si>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</si>
  <si>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</si>
  <si>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</si>
  <si>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</si>
  <si>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</si>
  <si>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</si>
  <si>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</si>
  <si>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</si>
  <si>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</si>
  <si>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</si>
  <si>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</si>
  <si>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</si>
  <si>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</si>
  <si>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</si>
  <si>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</si>
  <si>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</si>
  <si>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</si>
  <si>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</si>
  <si>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</si>
  <si>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</si>
  <si>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</si>
  <si>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</si>
  <si>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</si>
  <si>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</si>
  <si>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</si>
  <si>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</si>
  <si>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</si>
  <si>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</si>
  <si>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</si>
  <si>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</si>
  <si>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</si>
  <si>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</si>
  <si>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</si>
  <si>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</si>
  <si>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</si>
  <si>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</si>
  <si>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</si>
  <si>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</si>
  <si>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</si>
  <si>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</si>
  <si>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</si>
  <si>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</si>
  <si>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</si>
  <si>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</si>
  <si>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</si>
  <si>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</si>
  <si>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</si>
  <si>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</si>
  <si>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</si>
  <si>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</si>
  <si>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</si>
  <si>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</si>
  <si>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</si>
  <si>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</si>
  <si>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</si>
  <si>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</si>
  <si>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</si>
  <si>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</si>
  <si>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</si>
  <si>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</si>
  <si>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</si>
  <si>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</si>
  <si>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</si>
  <si>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</si>
  <si>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</si>
  <si>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</si>
  <si>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</si>
  <si>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</si>
  <si>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</si>
  <si>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</si>
  <si>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</si>
  <si>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</si>
  <si>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</si>
  <si>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</si>
  <si>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</si>
  <si>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</si>
  <si>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</si>
  <si>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</si>
  <si>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</si>
  <si>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</si>
  <si>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</si>
  <si>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</si>
  <si>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</si>
  <si>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</si>
  <si>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</si>
  <si>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</si>
  <si>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</si>
  <si>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</si>
  <si>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</si>
  <si>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</si>
  <si>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</si>
  <si>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</si>
  <si>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</si>
  <si>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</si>
  <si>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</si>
  <si>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</si>
  <si>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</si>
  <si>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</si>
  <si>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</si>
  <si>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</si>
  <si>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</si>
  <si>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</si>
  <si>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</si>
  <si>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</si>
  <si>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</si>
  <si>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</si>
  <si>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</si>
  <si>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</si>
  <si>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</si>
  <si>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</si>
  <si>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</si>
  <si>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</si>
  <si>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</si>
  <si>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</si>
  <si>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</si>
  <si>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</si>
  <si>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</si>
  <si>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</si>
  <si>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</si>
  <si>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</si>
  <si>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</si>
  <si>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</si>
  <si>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</si>
  <si>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</si>
  <si>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</si>
  <si>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</si>
  <si>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</si>
  <si>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</si>
  <si>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</si>
  <si>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</si>
  <si>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</si>
  <si>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</si>
  <si>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</si>
  <si>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</si>
  <si>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</si>
  <si>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</si>
  <si>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</si>
  <si>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</si>
  <si>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</si>
  <si>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</si>
  <si>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</si>
  <si>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</si>
  <si>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</si>
  <si>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</si>
  <si>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</si>
  <si>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</si>
  <si>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</si>
  <si>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</si>
  <si>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</si>
  <si>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</si>
  <si>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</si>
  <si>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</si>
  <si>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</si>
  <si>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</si>
  <si>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</si>
  <si>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</si>
  <si>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</si>
  <si>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</si>
  <si>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</si>
  <si>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</si>
  <si>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</si>
  <si>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</si>
  <si>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</si>
  <si>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</si>
  <si>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</si>
  <si>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</si>
  <si>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</si>
  <si>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</si>
  <si>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</si>
  <si>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</si>
  <si>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</si>
  <si>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</si>
  <si>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</si>
  <si>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</si>
  <si>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</si>
  <si>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</si>
  <si>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</si>
  <si>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</si>
  <si>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</si>
  <si>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</si>
  <si>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</si>
  <si>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</si>
  <si>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</si>
  <si>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</si>
  <si>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</si>
  <si>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</si>
  <si>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</si>
  <si>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</si>
  <si>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</si>
  <si>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</si>
  <si>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</si>
  <si>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</si>
  <si>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</si>
  <si>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</si>
  <si>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</si>
  <si>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</si>
  <si>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</si>
  <si>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</si>
  <si>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</si>
  <si>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</si>
  <si>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</si>
  <si>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</si>
  <si>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</si>
  <si>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</si>
  <si>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</si>
  <si>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</si>
  <si>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</si>
  <si>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</si>
  <si>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</si>
  <si>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</si>
  <si>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</si>
  <si>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</si>
  <si>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</si>
  <si>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</si>
  <si>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</si>
  <si>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</si>
  <si>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</si>
  <si>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</si>
  <si>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</si>
  <si>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</si>
  <si>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</si>
  <si>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</si>
  <si>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</si>
  <si>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</si>
  <si>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</si>
  <si>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</si>
  <si>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</si>
  <si>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</si>
  <si>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</si>
  <si>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</si>
  <si>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</si>
  <si>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</si>
  <si>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</si>
  <si>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</si>
  <si>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</si>
  <si>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</si>
  <si>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</si>
  <si>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</si>
  <si>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</si>
  <si>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</si>
  <si>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</si>
  <si>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</si>
  <si>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</si>
  <si>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</si>
  <si>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</si>
  <si>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</si>
  <si>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</si>
  <si>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</si>
  <si>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</si>
  <si>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</si>
  <si>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</si>
  <si>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</si>
  <si>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</si>
  <si>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</si>
  <si>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</si>
  <si>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</si>
  <si>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</si>
  <si>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</si>
  <si>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</si>
  <si>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</si>
  <si>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</si>
  <si>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</si>
  <si>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</si>
  <si>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</si>
  <si>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</si>
  <si>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</si>
  <si>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</si>
  <si>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</si>
  <si>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</si>
  <si>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</si>
  <si>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</si>
  <si>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</si>
  <si>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</si>
  <si>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</si>
  <si>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</si>
  <si>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</si>
  <si>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</si>
  <si>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</si>
  <si>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</si>
  <si>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</si>
  <si>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</si>
  <si>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</si>
  <si>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</si>
  <si>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</si>
  <si>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</si>
  <si>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</si>
  <si>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</si>
  <si>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</si>
  <si>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</si>
  <si>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</si>
  <si>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</si>
  <si>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</si>
  <si>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</si>
  <si>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</si>
  <si>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</si>
  <si>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</si>
  <si>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</si>
  <si>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</si>
  <si>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</si>
  <si>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</si>
  <si>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</si>
  <si>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</si>
  <si>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</si>
  <si>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</si>
  <si>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</si>
  <si>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</si>
  <si>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</si>
  <si>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</si>
  <si>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</si>
  <si>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</si>
  <si>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</si>
  <si>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</si>
  <si>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</si>
  <si>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</si>
  <si>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</si>
  <si>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</si>
  <si>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</si>
  <si>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</si>
  <si>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</si>
  <si>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</si>
  <si>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</si>
  <si>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</si>
  <si>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</si>
  <si>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</si>
  <si>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</si>
  <si>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</si>
  <si>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</si>
  <si>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</si>
  <si>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</si>
  <si>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</si>
  <si>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</si>
  <si>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</si>
  <si>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</si>
  <si>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</si>
  <si>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</si>
  <si>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</si>
  <si>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</si>
  <si>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</si>
  <si>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</si>
  <si>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</si>
  <si>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</si>
  <si>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</si>
  <si>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</si>
  <si>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</si>
  <si>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</si>
  <si>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</si>
  <si>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</si>
  <si>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</si>
  <si>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</si>
  <si>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</si>
  <si>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</si>
  <si>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</si>
  <si>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</si>
  <si>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</si>
  <si>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</si>
  <si>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</si>
  <si>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</si>
  <si>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</si>
  <si>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</si>
  <si>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</si>
  <si>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</si>
  <si>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</si>
  <si>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</si>
  <si>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</si>
  <si>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</si>
  <si>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</si>
  <si>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</si>
  <si>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</si>
  <si>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</si>
  <si>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</si>
  <si>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</si>
  <si>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</si>
  <si>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</si>
  <si>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</si>
  <si>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</si>
  <si>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</si>
  <si>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</si>
  <si>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</si>
  <si>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</si>
  <si>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</si>
  <si>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</si>
  <si>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</si>
  <si>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</si>
  <si>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</si>
  <si>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</si>
  <si>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</si>
  <si>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</si>
  <si>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</si>
  <si>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</si>
  <si>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</si>
  <si>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</si>
  <si>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</si>
  <si>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</si>
  <si>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</si>
  <si>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</si>
  <si>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</si>
  <si>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</si>
  <si>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</si>
  <si>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</si>
  <si>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</si>
  <si>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</si>
  <si>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</si>
  <si>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</si>
  <si>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</si>
  <si>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</si>
  <si>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</si>
  <si>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</si>
  <si>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</si>
  <si>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</si>
  <si>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</si>
  <si>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</si>
  <si>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</si>
  <si>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</si>
  <si>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</si>
  <si>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</si>
  <si>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</si>
  <si>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</si>
  <si>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</si>
  <si>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</si>
  <si>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</si>
  <si>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</si>
  <si>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</si>
  <si>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</si>
  <si>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</si>
  <si>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</si>
  <si>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</si>
  <si>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</si>
  <si>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</si>
  <si>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</si>
  <si>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</si>
  <si>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</si>
  <si>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</si>
  <si>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</si>
  <si>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</si>
  <si>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</si>
  <si>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</si>
  <si>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</si>
  <si>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</si>
  <si>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</si>
  <si>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</si>
  <si>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</si>
  <si>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</si>
  <si>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</si>
  <si>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</si>
  <si>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</si>
  <si>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</si>
  <si>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</si>
  <si>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</si>
  <si>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</si>
  <si>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</si>
  <si>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</si>
  <si>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</si>
  <si>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</si>
  <si>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</si>
  <si>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</si>
  <si>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</si>
  <si>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</si>
  <si>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</si>
  <si>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</si>
  <si>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</si>
  <si>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</si>
  <si>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</si>
  <si>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</si>
  <si>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</si>
  <si>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</si>
  <si>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</si>
  <si>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</si>
  <si>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</si>
  <si>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</si>
  <si>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</si>
  <si>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</si>
  <si>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</si>
  <si>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</si>
  <si>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</si>
  <si>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</si>
  <si>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</si>
  <si>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</si>
  <si>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</si>
  <si>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</si>
  <si>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</si>
  <si>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</si>
  <si>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</si>
  <si>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</si>
  <si>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</si>
  <si>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</si>
  <si>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</si>
  <si>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</si>
  <si>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</si>
  <si>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</si>
  <si>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</si>
  <si>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</si>
  <si>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</si>
  <si>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</si>
  <si>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</si>
  <si>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</si>
  <si>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</si>
  <si>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</si>
  <si>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</si>
  <si>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</si>
  <si>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</si>
  <si>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</si>
  <si>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</si>
  <si>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</si>
  <si>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</si>
  <si>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</si>
  <si>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</si>
  <si>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</si>
  <si>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</si>
  <si>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</si>
  <si>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</si>
  <si>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</si>
  <si>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</si>
  <si>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</si>
  <si>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</si>
  <si>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</si>
  <si>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</si>
  <si>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</si>
  <si>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</si>
  <si>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</si>
  <si>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</si>
  <si>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</si>
  <si>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</si>
  <si>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</si>
  <si>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</si>
  <si>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</si>
  <si>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</si>
  <si>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</si>
  <si>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</si>
  <si>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</si>
  <si>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</si>
  <si>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</si>
  <si>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</si>
  <si>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</si>
  <si>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</si>
  <si>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</si>
  <si>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</si>
  <si>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</si>
  <si>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</si>
  <si>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</si>
  <si>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</si>
  <si>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</si>
  <si>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</si>
  <si>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</si>
  <si>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</si>
  <si>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</si>
  <si>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</si>
  <si>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</si>
  <si>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</si>
  <si>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</si>
  <si>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</si>
  <si>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</si>
  <si>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</si>
  <si>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</si>
  <si>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</si>
  <si>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</si>
  <si>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</si>
  <si>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</si>
  <si>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</si>
  <si>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</si>
  <si>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</si>
  <si>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</si>
  <si>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</si>
  <si>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</si>
  <si>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</si>
  <si>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</si>
  <si>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</si>
  <si>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</si>
  <si>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</si>
  <si>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</si>
  <si>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</si>
  <si>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</si>
  <si>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</si>
  <si>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</si>
  <si>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</si>
  <si>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</si>
  <si>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</si>
  <si>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</si>
  <si>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</si>
  <si>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</si>
  <si>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</si>
  <si>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</si>
  <si>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</si>
  <si>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</si>
  <si>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</si>
  <si>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</si>
  <si>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</si>
  <si>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</si>
  <si>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</si>
  <si>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</si>
  <si>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</si>
  <si>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</si>
  <si>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</si>
  <si>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</si>
  <si>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</si>
  <si>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</si>
  <si>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</si>
  <si>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</si>
  <si>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</si>
  <si>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</si>
  <si>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</si>
  <si>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</si>
  <si>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</si>
  <si>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</si>
  <si>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</si>
  <si>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</si>
  <si>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</si>
  <si>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</si>
  <si>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</si>
  <si>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</si>
  <si>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</si>
  <si>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</si>
  <si>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</si>
  <si>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</si>
  <si>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</si>
  <si>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</si>
  <si>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</si>
  <si>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</si>
  <si>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</si>
  <si>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</si>
  <si>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</si>
  <si>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</si>
  <si>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</si>
  <si>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</si>
  <si>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</si>
  <si>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</si>
  <si>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</si>
  <si>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</si>
  <si>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</si>
  <si>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</si>
  <si>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</si>
  <si>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</si>
  <si>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</si>
  <si>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</si>
  <si>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</si>
  <si>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</si>
  <si>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</si>
  <si>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</si>
  <si>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</si>
  <si>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</si>
  <si>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</si>
  <si>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</si>
  <si>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</si>
  <si>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</si>
  <si>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</si>
  <si>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</si>
  <si>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</si>
  <si>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</si>
  <si>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</si>
  <si>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</si>
  <si>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</si>
  <si>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</si>
  <si>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</si>
  <si>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</si>
  <si>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</si>
  <si>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</si>
  <si>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</si>
  <si>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</si>
  <si>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</si>
  <si>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</si>
  <si>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</si>
  <si>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</si>
  <si>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</si>
  <si>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</si>
  <si>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</si>
  <si>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</si>
  <si>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</si>
  <si>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</si>
  <si>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</si>
  <si>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</si>
  <si>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</si>
  <si>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</si>
  <si>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</si>
  <si>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</si>
  <si>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</si>
  <si>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</si>
  <si>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</si>
  <si>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</si>
  <si>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</si>
  <si>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</si>
  <si>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</si>
  <si>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</si>
  <si>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</si>
  <si>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</si>
  <si>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</si>
  <si>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</si>
  <si>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</si>
  <si>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</si>
  <si>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</si>
  <si>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</si>
  <si>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</si>
  <si>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</si>
  <si>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</si>
  <si>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</si>
  <si>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</si>
  <si>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</si>
  <si>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</si>
  <si>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</si>
  <si>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</si>
  <si>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</si>
  <si>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</si>
  <si>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</si>
  <si>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</si>
  <si>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</si>
  <si>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</si>
  <si>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</si>
  <si>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</si>
  <si>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</si>
  <si>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</si>
  <si>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</si>
  <si>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</si>
  <si>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</si>
  <si>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</si>
  <si>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</si>
  <si>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</si>
  <si>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</si>
  <si>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</si>
  <si>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</si>
  <si>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</si>
  <si>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</si>
  <si>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</si>
  <si>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</si>
  <si>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</si>
  <si>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</si>
  <si>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</si>
  <si>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</si>
  <si>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</si>
  <si>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</si>
  <si>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</si>
  <si>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</si>
  <si>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</si>
  <si>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</si>
  <si>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</si>
  <si>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</si>
  <si>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</si>
  <si>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</si>
  <si>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</si>
  <si>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</si>
  <si>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</si>
  <si>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</si>
  <si>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</si>
  <si>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</si>
  <si>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</si>
  <si>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</si>
  <si>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</si>
  <si>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</si>
  <si>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</si>
  <si>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</si>
  <si>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</si>
  <si>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</si>
  <si>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</si>
  <si>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</si>
  <si>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</si>
  <si>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</si>
  <si>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</si>
  <si>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</si>
  <si>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</si>
  <si>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</si>
  <si>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</si>
  <si>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</si>
  <si>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</si>
  <si>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</si>
  <si>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</si>
  <si>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</si>
  <si>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</si>
  <si>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</si>
  <si>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</si>
  <si>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</si>
  <si>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</si>
  <si>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</si>
  <si>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</si>
  <si>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</si>
  <si>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</si>
  <si>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</si>
  <si>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</si>
  <si>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</si>
  <si>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</si>
  <si>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</si>
  <si>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</si>
  <si>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</si>
  <si>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</si>
  <si>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</si>
  <si>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</si>
  <si>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</si>
  <si>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</si>
  <si>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</si>
  <si>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</si>
  <si>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</si>
  <si>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</si>
  <si>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</si>
  <si>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</si>
  <si>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</si>
  <si>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</si>
  <si>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</si>
  <si>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</si>
  <si>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</si>
  <si>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</si>
  <si>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</si>
  <si>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</si>
  <si>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</si>
  <si>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</si>
  <si>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</si>
  <si>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</si>
  <si>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</si>
  <si>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</si>
  <si>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</si>
  <si>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</si>
  <si>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</si>
  <si>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</si>
  <si>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</si>
  <si>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</si>
  <si>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</si>
  <si>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</si>
  <si>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</si>
  <si>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</si>
  <si>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</si>
  <si>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</si>
  <si>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</si>
  <si>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</si>
  <si>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</si>
  <si>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</si>
  <si>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</si>
  <si>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</si>
  <si>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</si>
  <si>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</si>
  <si>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</si>
  <si>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</si>
  <si>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</si>
  <si>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</si>
  <si>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</si>
  <si>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</si>
  <si>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</si>
  <si>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</si>
  <si>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</si>
  <si>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</si>
  <si>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</si>
  <si>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</si>
  <si>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</si>
  <si>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</si>
  <si>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</si>
  <si>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</si>
  <si>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</si>
  <si>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</si>
  <si>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</si>
  <si>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</si>
  <si>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</si>
  <si>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</si>
  <si>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</si>
  <si>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</si>
  <si>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</si>
  <si>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</si>
  <si>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</si>
  <si>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</si>
  <si>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</si>
  <si>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</si>
  <si>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</si>
  <si>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</si>
  <si>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</si>
  <si>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</si>
  <si>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</si>
  <si>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</si>
  <si>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</si>
  <si>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</si>
  <si>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</si>
  <si>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</si>
  <si>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</si>
  <si>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</si>
  <si>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</si>
  <si>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</si>
  <si>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</si>
  <si>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</si>
  <si>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</si>
  <si>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</si>
  <si>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</si>
  <si>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</si>
  <si>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</si>
  <si>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</si>
  <si>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</si>
  <si>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</si>
  <si>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</si>
  <si>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</si>
  <si>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</si>
  <si>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</si>
  <si>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</si>
  <si>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</si>
  <si>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</si>
  <si>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</si>
  <si>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</si>
  <si>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</si>
  <si>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</si>
  <si>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</si>
  <si>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</si>
  <si>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</si>
  <si>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</si>
  <si>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</si>
  <si>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</si>
  <si>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</si>
  <si>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</si>
  <si>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</si>
  <si>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</si>
  <si>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</si>
  <si>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</si>
  <si>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</si>
  <si>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</si>
  <si>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</si>
  <si>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</si>
  <si>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</si>
  <si>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</si>
  <si>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</si>
  <si>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</si>
  <si>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</si>
  <si>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</si>
  <si>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</si>
  <si>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</si>
  <si>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</si>
  <si>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</si>
  <si>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</si>
  <si>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</si>
  <si>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</si>
  <si>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</si>
  <si>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</si>
  <si>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</si>
  <si>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</si>
  <si>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</si>
  <si>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</si>
  <si>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</si>
  <si>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</si>
  <si>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</si>
  <si>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</si>
  <si>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</si>
  <si>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</si>
  <si>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</si>
  <si>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</si>
  <si>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</si>
  <si>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</si>
  <si>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</si>
  <si>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</si>
  <si>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</si>
  <si>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</si>
  <si>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</si>
  <si>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</si>
  <si>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</si>
  <si>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</si>
  <si>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</si>
  <si>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</si>
  <si>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</si>
  <si>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</si>
  <si>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</si>
  <si>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</si>
  <si>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</si>
  <si>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</si>
  <si>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</si>
  <si>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</si>
  <si>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</si>
  <si>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</si>
  <si>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</si>
  <si>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</si>
  <si>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</si>
  <si>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</si>
  <si>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</si>
  <si>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</si>
  <si>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</si>
  <si>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</si>
  <si>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</si>
  <si>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</si>
  <si>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</si>
  <si>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</si>
  <si>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</si>
  <si>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</si>
  <si>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</si>
  <si>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</si>
  <si>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</si>
  <si>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</si>
  <si>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</si>
  <si>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</si>
  <si>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</si>
  <si>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</si>
  <si>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</si>
  <si>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</si>
  <si>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</si>
  <si>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</si>
  <si>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</si>
  <si>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</si>
  <si>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</si>
  <si>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</si>
  <si>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</si>
  <si>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</si>
  <si>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</si>
  <si>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</si>
  <si>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</si>
  <si>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</si>
  <si>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</si>
  <si>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</si>
  <si>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</si>
  <si>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</si>
  <si>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</si>
  <si>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</si>
  <si>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</si>
  <si>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</si>
  <si>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</si>
  <si>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</si>
  <si>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</si>
  <si>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</si>
  <si>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</si>
  <si>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</si>
  <si>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</si>
  <si>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</si>
  <si>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</si>
  <si>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</si>
  <si>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</si>
  <si>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Challenge Electronics</t>
  </si>
  <si>
    <t>All products supplied by Challenge Electronics, to the best of our knowledge, conform to the following.</t>
  </si>
  <si>
    <t>15-7725524</t>
  </si>
  <si>
    <t>Dun &amp; Bradstreet</t>
  </si>
  <si>
    <t>95 East Jefryn Blvd; Deer Park, NY 11729</t>
  </si>
  <si>
    <t>Joshua Klyman</t>
  </si>
  <si>
    <t>jklyman@challelec.com</t>
  </si>
  <si>
    <t>16315952217</t>
  </si>
  <si>
    <t>Engineering Director</t>
  </si>
  <si>
    <t>100%</t>
  </si>
  <si>
    <t>https://challengeelectronics.com/engineering/quality-management/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</si>
</sst>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1823546</xdr:colOff>
      <xdr:row>2</xdr:row>
      <xdr:rowOff>976110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klyman@challele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hallengeelectronics.com/engineering/quality-management/" TargetMode="External"/><Relationship Id="rId4" Type="http://schemas.openxmlformats.org/officeDocument/2006/relationships/hyperlink" Target="mailto:jklyman@challele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5" customHeight="1">
      <c r="A29" s="296"/>
      <c r="B29" s="309"/>
      <c r="C29" s="303"/>
      <c r="D29" s="306"/>
      <c r="E29" s="294"/>
      <c r="F29" s="165" t="s">
        <v>57</v>
      </c>
      <c r="G29" s="25"/>
    </row>
    <row r="30" spans="1:7" ht="62.4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50000000000003"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F19E891-B3E3-461D-8404-C92FF57BD68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853A553-0CAF-449B-9668-88BEE11F575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8"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45895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15827</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A98B91B-3D2B-495F-AA12-93062CE9B942}"/>
    <hyperlink ref="D20" r:id="rId4" xr:uid="{CA133964-FA2F-4D71-BC36-E8A7E5C15D5A}"/>
    <hyperlink ref="G77" r:id="rId5" xr:uid="{B0871ACF-F33E-49DB-BA87-378336BF5C5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E5" sqref="E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1099</v>
      </c>
      <c r="C5" s="186" t="s">
        <v>2294</v>
      </c>
      <c r="D5" s="230"/>
      <c r="E5" s="182" t="str">
        <f ca="1">IF(ISERROR($V5),"",OFFSET('Smelter Look-up'!$D$4,$V5-4,0)&amp;"")</f>
        <v>CHINA</v>
      </c>
      <c r="F5" s="182" t="str">
        <f ca="1">IF(ISERROR($V5),"",OFFSET('Smelter Look-up'!$E$4,$V5-4,0))</f>
        <v>CID002180</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Tin Smelting Branch of Yunnan Tin Co., Ltd.</v>
      </c>
      <c r="S5" s="181" t="str">
        <f ca="1">IF(B5="","",IF(ISERROR(MATCH($E5,CL,0)),"Unknown",INDIRECT("'C'!$A$"&amp;MATCH($E5,CL,0)+1)))</f>
        <v>CN</v>
      </c>
      <c r="T5" s="181" t="str">
        <f ca="1">IF(B5="","",IF(ISERROR(MATCH($J5,SorP!$B$1:$B$6226,0)),"",INDIRECT("'SorP'!$A$"&amp;MATCH($S5&amp;$J5,SorP!C:C,0))))</f>
        <v>CN-YN</v>
      </c>
      <c r="U5" s="201"/>
      <c r="V5" s="226">
        <f>IF(C5="",NA(),IF(OR(C5="Smelter not listed",C5="Smelter not yet identified"),MATCH($B5&amp;$D5,'Smelter Look-up'!$J:$J,0),MATCH($B5&amp;$C5,'Smelter Look-up'!$J:$J,0)))</f>
        <v>543</v>
      </c>
      <c r="X5" s="227">
        <f t="shared" ref="X5" ca="1" si="0">IF(AND(C5="Smelter not listed",OR(LEN(D5)=0,LEN(E5)=0)),1,0)</f>
        <v>0</v>
      </c>
      <c r="AB5" s="228" t="str">
        <f t="shared" ref="AB5" si="1">B5&amp;C5</f>
        <v>TinYunnan Tin Company Limited</v>
      </c>
    </row>
    <row r="6" spans="1:34" s="227" customFormat="1" ht="20.100000000000001" customHeight="1">
      <c r="A6" s="262"/>
      <c r="B6" s="182" t="s">
        <v>1099</v>
      </c>
      <c r="C6" s="186" t="s">
        <v>15311</v>
      </c>
      <c r="D6" s="230"/>
      <c r="E6" s="182" t="str">
        <f ca="1">IF(ISERROR($V6),"",OFFSET('Smelter Look-up'!$D$4,$V6-4,0)&amp;"")</f>
        <v>CHINA</v>
      </c>
      <c r="F6" s="182" t="str">
        <f ca="1">IF(ISERROR($V6),"",OFFSET('Smelter Look-up'!$E$4,$V6-4,0))</f>
        <v>CID002180</v>
      </c>
      <c r="G6" s="182" t="str">
        <f ca="1">IF(C6=$X$4,IF(ISERROR($V6),"Enter smelter details","RMI"),IF(ISERROR($V6),"",OFFSET('Smelter Look-up'!$F$4,$V6-4,0)))</f>
        <v>RMI</v>
      </c>
      <c r="H6" s="183">
        <f ca="1">IF(ISERROR($V6),"",OFFSET('Smelter Look-up'!$G$4,$V6-4,0))</f>
        <v>0</v>
      </c>
      <c r="I6" s="184" t="str">
        <f ca="1">IF(ISERROR($V6),"",OFFSET('Smelter Look-up'!$H$4,$V6-4,0))</f>
        <v>Gejiu</v>
      </c>
      <c r="J6" s="184" t="str">
        <f ca="1">IF(ISERROR($V6),"",OFFSET('Smelter Look-up'!$I$4,$V6-4,0))</f>
        <v>Yunnan Sheng</v>
      </c>
      <c r="K6" s="224"/>
      <c r="L6" s="224"/>
      <c r="M6" s="224"/>
      <c r="N6" s="224"/>
      <c r="O6" s="224"/>
      <c r="P6" s="185"/>
      <c r="Q6" s="225"/>
      <c r="R6" s="182" t="str">
        <f ca="1">IF(ISERROR($V6),"",OFFSET('Smelter Look-up'!$C$4,$V6-4,0)&amp;"")</f>
        <v>Tin Smelting Branch of Yunnan Tin Co., Ltd.</v>
      </c>
      <c r="S6" s="181" t="str">
        <f t="shared" ref="S6:S37" ca="1" si="2">IF(B6="","",IF(ISERROR(MATCH($E6,CL,0)),"Unknown",INDIRECT("'C'!$A$"&amp;MATCH($E6,CL,0)+1)))</f>
        <v>CN</v>
      </c>
      <c r="T6" s="181" t="str">
        <f ca="1">IF(B6="","",IF(ISERROR(MATCH($J6,SorP!$B$1:$B$6226,0)),"",INDIRECT("'SorP'!$A$"&amp;MATCH($S6&amp;$J6,SorP!C:C,0))))</f>
        <v>CN-YN</v>
      </c>
      <c r="U6" s="201"/>
      <c r="V6" s="226">
        <f>IF(C6="",NA(),IF(OR(C6="Smelter not listed",C6="Smelter not yet identified"),MATCH($B6&amp;$D6,'Smelter Look-up'!$J:$J,0),MATCH($B6&amp;$C6,'Smelter Look-up'!$J:$J,0)))</f>
        <v>550</v>
      </c>
      <c r="X6" s="227">
        <f t="shared" ref="X6:X37" ca="1" si="3">IF(AND(C6="Smelter not listed",OR(LEN(D6)=0,LEN(E6)=0)),1,0)</f>
        <v>0</v>
      </c>
      <c r="AB6" s="228" t="str">
        <f t="shared" ref="AB6:AB37" si="4">B6&amp;C6</f>
        <v>Tin云南锡业股份有限公司锡业分公司</v>
      </c>
    </row>
    <row r="7" spans="1:34" s="227" customFormat="1" ht="20.100000000000001" customHeight="1">
      <c r="A7" s="262"/>
      <c r="B7" s="182" t="s">
        <v>1099</v>
      </c>
      <c r="C7" s="186" t="s">
        <v>2480</v>
      </c>
      <c r="D7" s="230"/>
      <c r="E7" s="182" t="str">
        <f ca="1">IF(ISERROR($V7),"",OFFSET('Smelter Look-up'!$D$4,$V7-4,0)&amp;"")</f>
        <v>CHINA</v>
      </c>
      <c r="F7" s="182" t="str">
        <f ca="1">IF(ISERROR($V7),"",OFFSET('Smelter Look-up'!$E$4,$V7-4,0))</f>
        <v>CID003116</v>
      </c>
      <c r="G7" s="182" t="str">
        <f ca="1">IF(C7=$X$4,IF(ISERROR($V7),"Enter smelter details","RMI"),IF(ISERROR($V7),"",OFFSET('Smelter Look-up'!$F$4,$V7-4,0)))</f>
        <v>RMI</v>
      </c>
      <c r="H7" s="183">
        <f ca="1">IF(ISERROR($V7),"",OFFSET('Smelter Look-up'!$G$4,$V7-4,0))</f>
        <v>0</v>
      </c>
      <c r="I7" s="184" t="str">
        <f ca="1">IF(ISERROR($V7),"",OFFSET('Smelter Look-up'!$H$4,$V7-4,0))</f>
        <v>Chaozhou</v>
      </c>
      <c r="J7" s="184" t="str">
        <f ca="1">IF(ISERROR($V7),"",OFFSET('Smelter Look-up'!$I$4,$V7-4,0))</f>
        <v>Guangdong Sheng</v>
      </c>
      <c r="K7" s="224"/>
      <c r="L7" s="224"/>
      <c r="M7" s="224"/>
      <c r="N7" s="224"/>
      <c r="O7" s="224"/>
      <c r="P7" s="185"/>
      <c r="Q7" s="225"/>
      <c r="R7" s="182" t="str">
        <f ca="1">IF(ISERROR($V7),"",OFFSET('Smelter Look-up'!$C$4,$V7-4,0)&amp;"")</f>
        <v>Guangdong Hanhe Non-Ferrous Metal Co., Ltd.</v>
      </c>
      <c r="S7" s="181" t="str">
        <f t="shared" ca="1" si="2"/>
        <v>CN</v>
      </c>
      <c r="T7" s="181" t="str">
        <f ca="1">IF(B7="","",IF(ISERROR(MATCH($J7,SorP!$B$1:$B$6226,0)),"",INDIRECT("'SorP'!$A$"&amp;MATCH($S7&amp;$J7,SorP!C:C,0))))</f>
        <v>CN-GD</v>
      </c>
      <c r="U7" s="201"/>
      <c r="V7" s="226">
        <f>IF(C7="",NA(),IF(OR(C7="Smelter not listed",C7="Smelter not yet identified"),MATCH($B7&amp;$D7,'Smelter Look-up'!$J:$J,0),MATCH($B7&amp;$C7,'Smelter Look-up'!$J:$J,0)))</f>
        <v>450</v>
      </c>
      <c r="X7" s="227">
        <f t="shared" ca="1" si="3"/>
        <v>0</v>
      </c>
      <c r="AB7" s="228" t="str">
        <f t="shared" si="4"/>
        <v>TinGuangdong Hanhe Non-Ferrous Metal Co., Ltd.</v>
      </c>
    </row>
    <row r="8" spans="1:34" s="227" customFormat="1" ht="20.100000000000001" customHeight="1">
      <c r="A8" s="262"/>
      <c r="B8" s="182" t="s">
        <v>1099</v>
      </c>
      <c r="C8" s="186" t="s">
        <v>13713</v>
      </c>
      <c r="D8" s="230"/>
      <c r="E8" s="182" t="str">
        <f ca="1">IF(ISERROR($V8),"",OFFSET('Smelter Look-up'!$D$4,$V8-4,0)&amp;"")</f>
        <v>INDONESIA</v>
      </c>
      <c r="F8" s="182" t="str">
        <f ca="1">IF(ISERROR($V8),"",OFFSET('Smelter Look-up'!$E$4,$V8-4,0))</f>
        <v>CID001482</v>
      </c>
      <c r="G8" s="182" t="str">
        <f ca="1">IF(C8=$X$4,IF(ISERROR($V8),"Enter smelter details","RMI"),IF(ISERROR($V8),"",OFFSET('Smelter Look-up'!$F$4,$V8-4,0)))</f>
        <v>RMI</v>
      </c>
      <c r="H8" s="183">
        <f ca="1">IF(ISERROR($V8),"",OFFSET('Smelter Look-up'!$G$4,$V8-4,0))</f>
        <v>0</v>
      </c>
      <c r="I8" s="184" t="str">
        <f ca="1">IF(ISERROR($V8),"",OFFSET('Smelter Look-up'!$H$4,$V8-4,0))</f>
        <v>Mentok</v>
      </c>
      <c r="J8" s="184" t="str">
        <f ca="1">IF(ISERROR($V8),"",OFFSET('Smelter Look-up'!$I$4,$V8-4,0))</f>
        <v>Kepulauan Bangka Belitung</v>
      </c>
      <c r="K8" s="224"/>
      <c r="L8" s="224"/>
      <c r="M8" s="224"/>
      <c r="N8" s="224"/>
      <c r="O8" s="224"/>
      <c r="P8" s="185"/>
      <c r="Q8" s="225"/>
      <c r="R8" s="182" t="str">
        <f ca="1">IF(ISERROR($V8),"",OFFSET('Smelter Look-up'!$C$4,$V8-4,0)&amp;"")</f>
        <v>PT Timah Tbk Mentok</v>
      </c>
      <c r="S8" s="181" t="str">
        <f t="shared" ca="1" si="2"/>
        <v>ID</v>
      </c>
      <c r="T8" s="181" t="str">
        <f ca="1">IF(B8="","",IF(ISERROR(MATCH($J8,SorP!$B$1:$B$6226,0)),"",INDIRECT("'SorP'!$A$"&amp;MATCH($S8&amp;$J8,SorP!C:C,0))))</f>
        <v>ID-BB</v>
      </c>
      <c r="U8" s="201"/>
      <c r="V8" s="226">
        <f>IF(C8="",NA(),IF(OR(C8="Smelter not listed",C8="Smelter not yet identified"),MATCH($B8&amp;$D8,'Smelter Look-up'!$J:$J,0),MATCH($B8&amp;$C8,'Smelter Look-up'!$J:$J,0)))</f>
        <v>510</v>
      </c>
      <c r="X8" s="227">
        <f t="shared" ca="1" si="3"/>
        <v>0</v>
      </c>
      <c r="AB8" s="228" t="str">
        <f t="shared" si="4"/>
        <v>TinPT Timah Tbk Mentok</v>
      </c>
    </row>
    <row r="9" spans="1:34" s="227" customFormat="1" ht="20.100000000000001" customHeight="1">
      <c r="A9" s="262"/>
      <c r="B9" s="182" t="s">
        <v>1099</v>
      </c>
      <c r="C9" s="186" t="s">
        <v>15634</v>
      </c>
      <c r="D9" s="230"/>
      <c r="E9" s="182" t="str">
        <f ca="1">IF(ISERROR($V9),"",OFFSET('Smelter Look-up'!$D$4,$V9-4,0)&amp;"")</f>
        <v>MALAYSIA</v>
      </c>
      <c r="F9" s="182" t="str">
        <f ca="1">IF(ISERROR($V9),"",OFFSET('Smelter Look-up'!$E$4,$V9-4,0))</f>
        <v>CID004434</v>
      </c>
      <c r="G9" s="182" t="str">
        <f ca="1">IF(C9=$X$4,IF(ISERROR($V9),"Enter smelter details","RMI"),IF(ISERROR($V9),"",OFFSET('Smelter Look-up'!$F$4,$V9-4,0)))</f>
        <v>RMI</v>
      </c>
      <c r="H9" s="183">
        <f ca="1">IF(ISERROR($V9),"",OFFSET('Smelter Look-up'!$G$4,$V9-4,0))</f>
        <v>0</v>
      </c>
      <c r="I9" s="184" t="str">
        <f ca="1">IF(ISERROR($V9),"",OFFSET('Smelter Look-up'!$H$4,$V9-4,0))</f>
        <v>Port Klang</v>
      </c>
      <c r="J9" s="184" t="str">
        <f ca="1">IF(ISERROR($V9),"",OFFSET('Smelter Look-up'!$I$4,$V9-4,0))</f>
        <v>Selangor</v>
      </c>
      <c r="K9" s="224"/>
      <c r="L9" s="224"/>
      <c r="M9" s="224"/>
      <c r="N9" s="224"/>
      <c r="O9" s="224"/>
      <c r="P9" s="185"/>
      <c r="Q9" s="225"/>
      <c r="R9" s="182" t="str">
        <f ca="1">IF(ISERROR($V9),"",OFFSET('Smelter Look-up'!$C$4,$V9-4,0)&amp;"")</f>
        <v>Malaysia Smelting Corporation Berhad (Port Klang)</v>
      </c>
      <c r="S9" s="181" t="str">
        <f t="shared" ca="1" si="2"/>
        <v>MY</v>
      </c>
      <c r="T9" s="181" t="str">
        <f ca="1">IF(B9="","",IF(ISERROR(MATCH($J9,SorP!$B$1:$B$6226,0)),"",INDIRECT("'SorP'!$A$"&amp;MATCH($S9&amp;$J9,SorP!C:C,0))))</f>
        <v>MY-10</v>
      </c>
      <c r="U9" s="201"/>
      <c r="V9" s="226">
        <f>IF(C9="",NA(),IF(OR(C9="Smelter not listed",C9="Smelter not yet identified"),MATCH($B9&amp;$D9,'Smelter Look-up'!$J:$J,0),MATCH($B9&amp;$C9,'Smelter Look-up'!$J:$J,0)))</f>
        <v>469</v>
      </c>
      <c r="X9" s="227">
        <f t="shared" ca="1" si="3"/>
        <v>0</v>
      </c>
      <c r="AB9" s="228" t="str">
        <f t="shared" si="4"/>
        <v>TinMalaysia Smelting Corporation Berhad (Port Klang)</v>
      </c>
    </row>
    <row r="10" spans="1:34" s="227" customFormat="1" ht="20.100000000000001" customHeight="1">
      <c r="A10" s="262"/>
      <c r="B10" s="182" t="s">
        <v>1099</v>
      </c>
      <c r="C10" s="186" t="s">
        <v>2181</v>
      </c>
      <c r="D10" s="230"/>
      <c r="E10" s="182" t="str">
        <f ca="1">IF(ISERROR($V10),"",OFFSET('Smelter Look-up'!$D$4,$V10-4,0)&amp;"")</f>
        <v>CHINA</v>
      </c>
      <c r="F10" s="182" t="str">
        <f ca="1">IF(ISERROR($V10),"",OFFSET('Smelter Look-up'!$E$4,$V10-4,0))</f>
        <v>CID001070</v>
      </c>
      <c r="G10" s="182" t="str">
        <f ca="1">IF(C10=$X$4,IF(ISERROR($V10),"Enter smelter details","RMI"),IF(ISERROR($V10),"",OFFSET('Smelter Look-up'!$F$4,$V10-4,0)))</f>
        <v>RMI</v>
      </c>
      <c r="H10" s="183">
        <f ca="1">IF(ISERROR($V10),"",OFFSET('Smelter Look-up'!$G$4,$V10-4,0))</f>
        <v>0</v>
      </c>
      <c r="I10" s="184" t="str">
        <f ca="1">IF(ISERROR($V10),"",OFFSET('Smelter Look-up'!$H$4,$V10-4,0))</f>
        <v>Laibin</v>
      </c>
      <c r="J10" s="184" t="str">
        <f ca="1">IF(ISERROR($V10),"",OFFSET('Smelter Look-up'!$I$4,$V10-4,0))</f>
        <v>Guangxi Zhuangzu Zizhiqu</v>
      </c>
      <c r="K10" s="224"/>
      <c r="L10" s="224"/>
      <c r="M10" s="224"/>
      <c r="N10" s="224"/>
      <c r="O10" s="224"/>
      <c r="P10" s="185"/>
      <c r="Q10" s="225"/>
      <c r="R10" s="182" t="str">
        <f ca="1">IF(ISERROR($V10),"",OFFSET('Smelter Look-up'!$C$4,$V10-4,0)&amp;"")</f>
        <v>China Tin Group Co., Ltd.</v>
      </c>
      <c r="S10" s="181" t="str">
        <f t="shared" ca="1" si="2"/>
        <v>CN</v>
      </c>
      <c r="T10" s="181" t="str">
        <f ca="1">IF(B10="","",IF(ISERROR(MATCH($J10,SorP!$B$1:$B$6226,0)),"",INDIRECT("'SorP'!$A$"&amp;MATCH($S10&amp;$J10,SorP!C:C,0))))</f>
        <v>CN-GX</v>
      </c>
      <c r="U10" s="201"/>
      <c r="V10" s="226">
        <f>IF(C10="",NA(),IF(OR(C10="Smelter not listed",C10="Smelter not yet identified"),MATCH($B10&amp;$D10,'Smelter Look-up'!$J:$J,0),MATCH($B10&amp;$C10,'Smelter Look-up'!$J:$J,0)))</f>
        <v>412</v>
      </c>
      <c r="X10" s="227">
        <f t="shared" ca="1" si="3"/>
        <v>0</v>
      </c>
      <c r="AB10" s="228" t="str">
        <f t="shared" si="4"/>
        <v>TinChina Tin Lai Ben Smelter Co., Ltd.</v>
      </c>
    </row>
    <row r="11" spans="1:34" s="227" customFormat="1" ht="20.100000000000001" customHeight="1">
      <c r="A11" s="262"/>
      <c r="B11" s="182" t="s">
        <v>1099</v>
      </c>
      <c r="C11" s="186" t="s">
        <v>2186</v>
      </c>
      <c r="D11" s="230"/>
      <c r="E11" s="182" t="str">
        <f ca="1">IF(ISERROR($V11),"",OFFSET('Smelter Look-up'!$D$4,$V11-4,0)&amp;"")</f>
        <v>MALAYSIA</v>
      </c>
      <c r="F11" s="182" t="str">
        <f ca="1">IF(ISERROR($V11),"",OFFSET('Smelter Look-up'!$E$4,$V11-4,0))</f>
        <v>CID001105</v>
      </c>
      <c r="G11" s="182" t="str">
        <f ca="1">IF(C11=$X$4,IF(ISERROR($V11),"Enter smelter details","RMI"),IF(ISERROR($V11),"",OFFSET('Smelter Look-up'!$F$4,$V11-4,0)))</f>
        <v>RMI</v>
      </c>
      <c r="H11" s="183">
        <f ca="1">IF(ISERROR($V11),"",OFFSET('Smelter Look-up'!$G$4,$V11-4,0))</f>
        <v>0</v>
      </c>
      <c r="I11" s="184" t="str">
        <f ca="1">IF(ISERROR($V11),"",OFFSET('Smelter Look-up'!$H$4,$V11-4,0))</f>
        <v>Butterworth</v>
      </c>
      <c r="J11" s="184" t="str">
        <f ca="1">IF(ISERROR($V11),"",OFFSET('Smelter Look-up'!$I$4,$V11-4,0))</f>
        <v>Pulau Pinang</v>
      </c>
      <c r="K11" s="224"/>
      <c r="L11" s="224"/>
      <c r="M11" s="224"/>
      <c r="N11" s="224"/>
      <c r="O11" s="224"/>
      <c r="P11" s="185"/>
      <c r="Q11" s="225"/>
      <c r="R11" s="182" t="str">
        <f ca="1">IF(ISERROR($V11),"",OFFSET('Smelter Look-up'!$C$4,$V11-4,0)&amp;"")</f>
        <v>Malaysia Smelting Corporation (MSC)</v>
      </c>
      <c r="S11" s="181" t="str">
        <f t="shared" ca="1" si="2"/>
        <v>MY</v>
      </c>
      <c r="T11" s="181" t="str">
        <f ca="1">IF(B11="","",IF(ISERROR(MATCH($J11,SorP!$B$1:$B$6226,0)),"",INDIRECT("'SorP'!$A$"&amp;MATCH($S11&amp;$J11,SorP!C:C,0))))</f>
        <v>MY-07</v>
      </c>
      <c r="U11" s="201"/>
      <c r="V11" s="226">
        <f>IF(C11="",NA(),IF(OR(C11="Smelter not listed",C11="Smelter not yet identified"),MATCH($B11&amp;$D11,'Smelter Look-up'!$J:$J,0),MATCH($B11&amp;$C11,'Smelter Look-up'!$J:$J,0)))</f>
        <v>484</v>
      </c>
      <c r="X11" s="227">
        <f t="shared" ca="1" si="3"/>
        <v>0</v>
      </c>
      <c r="AB11" s="228" t="str">
        <f t="shared" si="4"/>
        <v>TinMSC</v>
      </c>
    </row>
    <row r="12" spans="1:34" s="227" customFormat="1" ht="20.100000000000001" customHeight="1">
      <c r="A12" s="262"/>
      <c r="B12" s="182" t="s">
        <v>1099</v>
      </c>
      <c r="C12" s="186" t="s">
        <v>2486</v>
      </c>
      <c r="D12" s="230"/>
      <c r="E12" s="182" t="str">
        <f ca="1">IF(ISERROR($V12),"",OFFSET('Smelter Look-up'!$D$4,$V12-4,0)&amp;"")</f>
        <v>CHINA</v>
      </c>
      <c r="F12" s="182" t="str">
        <f ca="1">IF(ISERROR($V12),"",OFFSET('Smelter Look-up'!$E$4,$V12-4,0))</f>
        <v>CID002180</v>
      </c>
      <c r="G12" s="182" t="str">
        <f ca="1">IF(C12=$X$4,IF(ISERROR($V12),"Enter smelter details","RMI"),IF(ISERROR($V12),"",OFFSET('Smelter Look-up'!$F$4,$V12-4,0)))</f>
        <v>RMI</v>
      </c>
      <c r="H12" s="183">
        <f ca="1">IF(ISERROR($V12),"",OFFSET('Smelter Look-up'!$G$4,$V12-4,0))</f>
        <v>0</v>
      </c>
      <c r="I12" s="184" t="str">
        <f ca="1">IF(ISERROR($V12),"",OFFSET('Smelter Look-up'!$H$4,$V12-4,0))</f>
        <v>Gejiu</v>
      </c>
      <c r="J12" s="184" t="str">
        <f ca="1">IF(ISERROR($V12),"",OFFSET('Smelter Look-up'!$I$4,$V12-4,0))</f>
        <v>Yunnan Sheng</v>
      </c>
      <c r="K12" s="224"/>
      <c r="L12" s="224"/>
      <c r="M12" s="224"/>
      <c r="N12" s="224"/>
      <c r="O12" s="224"/>
      <c r="P12" s="185"/>
      <c r="Q12" s="225"/>
      <c r="R12" s="182" t="str">
        <f ca="1">IF(ISERROR($V12),"",OFFSET('Smelter Look-up'!$C$4,$V12-4,0)&amp;"")</f>
        <v>Tin Smelting Branch of Yunnan Tin Co., Ltd.</v>
      </c>
      <c r="S12" s="181" t="str">
        <f t="shared" ca="1" si="2"/>
        <v>CN</v>
      </c>
      <c r="T12" s="181" t="str">
        <f ca="1">IF(B12="","",IF(ISERROR(MATCH($J12,SorP!$B$1:$B$6226,0)),"",INDIRECT("'SorP'!$A$"&amp;MATCH($S12&amp;$J12,SorP!C:C,0))))</f>
        <v>CN-YN</v>
      </c>
      <c r="U12" s="201"/>
      <c r="V12" s="226">
        <f>IF(C12="",NA(),IF(OR(C12="Smelter not listed",C12="Smelter not yet identified"),MATCH($B12&amp;$D12,'Smelter Look-up'!$J:$J,0),MATCH($B12&amp;$C12,'Smelter Look-up'!$J:$J,0)))</f>
        <v>546</v>
      </c>
      <c r="X12" s="227">
        <f t="shared" ca="1" si="3"/>
        <v>0</v>
      </c>
      <c r="AB12" s="228" t="str">
        <f t="shared" si="4"/>
        <v>TinYunnan Xi YE</v>
      </c>
    </row>
    <row r="13" spans="1:34" s="227" customFormat="1" ht="20.100000000000001" customHeight="1">
      <c r="A13" s="262"/>
      <c r="B13" s="182" t="s">
        <v>1099</v>
      </c>
      <c r="C13" s="186" t="s">
        <v>2179</v>
      </c>
      <c r="D13" s="230"/>
      <c r="E13" s="182" t="str">
        <f ca="1">IF(ISERROR($V13),"",OFFSET('Smelter Look-up'!$D$4,$V13-4,0)&amp;"")</f>
        <v>CHINA</v>
      </c>
      <c r="F13" s="182" t="str">
        <f ca="1">IF(ISERROR($V13),"",OFFSET('Smelter Look-up'!$E$4,$V13-4,0))</f>
        <v>CID002158</v>
      </c>
      <c r="G13" s="182" t="str">
        <f ca="1">IF(C13=$X$4,IF(ISERROR($V13),"Enter smelter details","RMI"),IF(ISERROR($V13),"",OFFSET('Smelter Look-up'!$F$4,$V13-4,0)))</f>
        <v>RMI</v>
      </c>
      <c r="H13" s="183">
        <f ca="1">IF(ISERROR($V13),"",OFFSET('Smelter Look-up'!$G$4,$V13-4,0))</f>
        <v>0</v>
      </c>
      <c r="I13" s="184" t="str">
        <f ca="1">IF(ISERROR($V13),"",OFFSET('Smelter Look-up'!$H$4,$V13-4,0))</f>
        <v>Gejiu</v>
      </c>
      <c r="J13" s="184" t="str">
        <f ca="1">IF(ISERROR($V13),"",OFFSET('Smelter Look-up'!$I$4,$V13-4,0))</f>
        <v>Yunnan Sheng</v>
      </c>
      <c r="K13" s="224"/>
      <c r="L13" s="224"/>
      <c r="M13" s="224"/>
      <c r="N13" s="224"/>
      <c r="O13" s="224"/>
      <c r="P13" s="185"/>
      <c r="Q13" s="225"/>
      <c r="R13" s="182" t="str">
        <f ca="1">IF(ISERROR($V13),"",OFFSET('Smelter Look-up'!$C$4,$V13-4,0)&amp;"")</f>
        <v>Yunnan Chengfeng Non-ferrous Metals Co., Ltd.</v>
      </c>
      <c r="S13" s="181" t="str">
        <f t="shared" ca="1" si="2"/>
        <v>CN</v>
      </c>
      <c r="T13" s="181" t="str">
        <f ca="1">IF(B13="","",IF(ISERROR(MATCH($J13,SorP!$B$1:$B$6226,0)),"",INDIRECT("'SorP'!$A$"&amp;MATCH($S13&amp;$J13,SorP!C:C,0))))</f>
        <v>CN-YN</v>
      </c>
      <c r="U13" s="201"/>
      <c r="V13" s="226">
        <f>IF(C13="",NA(),IF(OR(C13="Smelter not listed",C13="Smelter not yet identified"),MATCH($B13&amp;$D13,'Smelter Look-up'!$J:$J,0),MATCH($B13&amp;$C13,'Smelter Look-up'!$J:$J,0)))</f>
        <v>406</v>
      </c>
      <c r="X13" s="227">
        <f t="shared" ca="1" si="3"/>
        <v>0</v>
      </c>
      <c r="AB13" s="228" t="str">
        <f t="shared" si="4"/>
        <v>TinChengfeng Metals Co Pte Ltd</v>
      </c>
    </row>
    <row r="14" spans="1:34" s="227" customFormat="1" ht="20.100000000000001" customHeight="1">
      <c r="A14" s="262"/>
      <c r="B14" s="182" t="s">
        <v>1099</v>
      </c>
      <c r="C14" s="186" t="s">
        <v>1722</v>
      </c>
      <c r="D14" s="230"/>
      <c r="E14" s="182" t="str">
        <f ca="1">IF(ISERROR($V14),"",OFFSET('Smelter Look-up'!$D$4,$V14-4,0)&amp;"")</f>
        <v>UNITED STATES OF AMERICA</v>
      </c>
      <c r="F14" s="182" t="str">
        <f ca="1">IF(ISERROR($V14),"",OFFSET('Smelter Look-up'!$E$4,$V14-4,0))</f>
        <v>CID000292</v>
      </c>
      <c r="G14" s="182" t="str">
        <f ca="1">IF(C14=$X$4,IF(ISERROR($V14),"Enter smelter details","RMI"),IF(ISERROR($V14),"",OFFSET('Smelter Look-up'!$F$4,$V14-4,0)))</f>
        <v>RMI</v>
      </c>
      <c r="H14" s="183">
        <f ca="1">IF(ISERROR($V14),"",OFFSET('Smelter Look-up'!$G$4,$V14-4,0))</f>
        <v>0</v>
      </c>
      <c r="I14" s="184" t="str">
        <f ca="1">IF(ISERROR($V14),"",OFFSET('Smelter Look-up'!$H$4,$V14-4,0))</f>
        <v>Altoona</v>
      </c>
      <c r="J14" s="184" t="str">
        <f ca="1">IF(ISERROR($V14),"",OFFSET('Smelter Look-up'!$I$4,$V14-4,0))</f>
        <v>Pennsylvania</v>
      </c>
      <c r="K14" s="224"/>
      <c r="L14" s="224"/>
      <c r="M14" s="224"/>
      <c r="N14" s="224"/>
      <c r="O14" s="224"/>
      <c r="P14" s="185"/>
      <c r="Q14" s="225"/>
      <c r="R14" s="182" t="str">
        <f ca="1">IF(ISERROR($V14),"",OFFSET('Smelter Look-up'!$C$4,$V14-4,0)&amp;"")</f>
        <v>Alpha Assembly Solutions Inc</v>
      </c>
      <c r="S14" s="181" t="str">
        <f t="shared" ca="1" si="2"/>
        <v>US</v>
      </c>
      <c r="T14" s="181" t="str">
        <f ca="1">IF(B14="","",IF(ISERROR(MATCH($J14,SorP!$B$1:$B$6226,0)),"",INDIRECT("'SorP'!$A$"&amp;MATCH($S14&amp;$J14,SorP!C:C,0))))</f>
        <v>US-PA</v>
      </c>
      <c r="U14" s="201"/>
      <c r="V14" s="226">
        <f>IF(C14="",NA(),IF(OR(C14="Smelter not listed",C14="Smelter not yet identified"),MATCH($B14&amp;$D14,'Smelter Look-up'!$J:$J,0),MATCH($B14&amp;$C14,'Smelter Look-up'!$J:$J,0)))</f>
        <v>400</v>
      </c>
      <c r="X14" s="227">
        <f t="shared" ca="1" si="3"/>
        <v>0</v>
      </c>
      <c r="AB14" s="228" t="str">
        <f t="shared" si="4"/>
        <v>TinAlpha Metals</v>
      </c>
    </row>
    <row r="15" spans="1:34" s="227" customFormat="1" ht="20.100000000000001" customHeight="1">
      <c r="A15" s="262"/>
      <c r="B15" s="182" t="s">
        <v>1098</v>
      </c>
      <c r="C15" s="186" t="s">
        <v>2095</v>
      </c>
      <c r="D15" s="230"/>
      <c r="E15" s="182" t="str">
        <f ca="1">IF(ISERROR($V15),"",OFFSET('Smelter Look-up'!$D$4,$V15-4,0)&amp;"")</f>
        <v>JAPAN</v>
      </c>
      <c r="F15" s="182" t="str">
        <f ca="1">IF(ISERROR($V15),"",OFFSET('Smelter Look-up'!$E$4,$V15-4,0))</f>
        <v>CID000019</v>
      </c>
      <c r="G15" s="182" t="str">
        <f ca="1">IF(C15=$X$4,IF(ISERROR($V15),"Enter smelter details","RMI"),IF(ISERROR($V15),"",OFFSET('Smelter Look-up'!$F$4,$V15-4,0)))</f>
        <v>RMI</v>
      </c>
      <c r="H15" s="183">
        <f ca="1">IF(ISERROR($V15),"",OFFSET('Smelter Look-up'!$G$4,$V15-4,0))</f>
        <v>0</v>
      </c>
      <c r="I15" s="184" t="str">
        <f ca="1">IF(ISERROR($V15),"",OFFSET('Smelter Look-up'!$H$4,$V15-4,0))</f>
        <v>Fuchu</v>
      </c>
      <c r="J15" s="184" t="str">
        <f ca="1">IF(ISERROR($V15),"",OFFSET('Smelter Look-up'!$I$4,$V15-4,0))</f>
        <v>Tokyo</v>
      </c>
      <c r="K15" s="224"/>
      <c r="L15" s="224"/>
      <c r="M15" s="224"/>
      <c r="N15" s="224"/>
      <c r="O15" s="224"/>
      <c r="P15" s="185"/>
      <c r="Q15" s="225"/>
      <c r="R15" s="182" t="str">
        <f ca="1">IF(ISERROR($V15),"",OFFSET('Smelter Look-up'!$C$4,$V15-4,0)&amp;"")</f>
        <v>Aida Chemical Industries Co., Ltd.</v>
      </c>
      <c r="S15" s="181" t="str">
        <f t="shared" ca="1" si="2"/>
        <v>JP</v>
      </c>
      <c r="T15" s="181" t="str">
        <f ca="1">IF(B15="","",IF(ISERROR(MATCH($J15,SorP!$B$1:$B$6226,0)),"",INDIRECT("'SorP'!$A$"&amp;MATCH($S15&amp;$J15,SorP!C:C,0))))</f>
        <v>JP-13</v>
      </c>
      <c r="U15" s="201"/>
      <c r="V15" s="226">
        <f>IF(C15="",NA(),IF(OR(C15="Smelter not listed",C15="Smelter not yet identified"),MATCH($B15&amp;$D15,'Smelter Look-up'!$J:$J,0),MATCH($B15&amp;$C15,'Smelter Look-up'!$J:$J,0)))</f>
        <v>13</v>
      </c>
      <c r="X15" s="227">
        <f t="shared" ca="1" si="3"/>
        <v>0</v>
      </c>
      <c r="AB15" s="228" t="str">
        <f t="shared" si="4"/>
        <v>GoldAida Chemical Industries Co., Ltd.</v>
      </c>
    </row>
    <row r="16" spans="1:34" s="227" customFormat="1" ht="20.100000000000001" customHeight="1">
      <c r="A16" s="262"/>
      <c r="B16" s="182" t="s">
        <v>1098</v>
      </c>
      <c r="C16" s="186" t="s">
        <v>1624</v>
      </c>
      <c r="D16" s="230"/>
      <c r="E16" s="182" t="str">
        <f ca="1">IF(ISERROR($V16),"",OFFSET('Smelter Look-up'!$D$4,$V16-4,0)&amp;"")</f>
        <v>CHINA</v>
      </c>
      <c r="F16" s="182" t="str">
        <f ca="1">IF(ISERROR($V16),"",OFFSET('Smelter Look-up'!$E$4,$V16-4,0))</f>
        <v>CID001622</v>
      </c>
      <c r="G16" s="182" t="str">
        <f ca="1">IF(C16=$X$4,IF(ISERROR($V16),"Enter smelter details","RMI"),IF(ISERROR($V16),"",OFFSET('Smelter Look-up'!$F$4,$V16-4,0)))</f>
        <v>RMI</v>
      </c>
      <c r="H16" s="183">
        <f ca="1">IF(ISERROR($V16),"",OFFSET('Smelter Look-up'!$G$4,$V16-4,0))</f>
        <v>0</v>
      </c>
      <c r="I16" s="184" t="str">
        <f ca="1">IF(ISERROR($V16),"",OFFSET('Smelter Look-up'!$H$4,$V16-4,0))</f>
        <v>Zhaoyuan</v>
      </c>
      <c r="J16" s="184" t="str">
        <f ca="1">IF(ISERROR($V16),"",OFFSET('Smelter Look-up'!$I$4,$V16-4,0))</f>
        <v>Shandong Sheng</v>
      </c>
      <c r="K16" s="224"/>
      <c r="L16" s="224"/>
      <c r="M16" s="224"/>
      <c r="N16" s="224"/>
      <c r="O16" s="224"/>
      <c r="P16" s="185"/>
      <c r="Q16" s="225"/>
      <c r="R16" s="182" t="str">
        <f ca="1">IF(ISERROR($V16),"",OFFSET('Smelter Look-up'!$C$4,$V16-4,0)&amp;"")</f>
        <v>Shandong Zhaojin Gold &amp; Silver Refinery Co., Ltd.</v>
      </c>
      <c r="S16" s="181" t="str">
        <f t="shared" ca="1" si="2"/>
        <v>CN</v>
      </c>
      <c r="T16" s="181" t="str">
        <f ca="1">IF(B16="","",IF(ISERROR(MATCH($J16,SorP!$B$1:$B$6226,0)),"",INDIRECT("'SorP'!$A$"&amp;MATCH($S16&amp;$J16,SorP!C:C,0))))</f>
        <v>CN-SD</v>
      </c>
      <c r="U16" s="201"/>
      <c r="V16" s="226">
        <f>IF(C16="",NA(),IF(OR(C16="Smelter not listed",C16="Smelter not yet identified"),MATCH($B16&amp;$D16,'Smelter Look-up'!$J:$J,0),MATCH($B16&amp;$C16,'Smelter Look-up'!$J:$J,0)))</f>
        <v>322</v>
      </c>
      <c r="X16" s="227">
        <f t="shared" ca="1" si="3"/>
        <v>0</v>
      </c>
      <c r="AB16" s="228" t="str">
        <f t="shared" si="4"/>
        <v>GoldZhaojin Mining Industry Co., Ltd.</v>
      </c>
    </row>
    <row r="17" spans="1:28" s="227" customFormat="1" ht="20.100000000000001" customHeight="1">
      <c r="A17" s="262"/>
      <c r="B17" s="182"/>
      <c r="C17" s="186"/>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c r="C18" s="186"/>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c r="C19" s="186"/>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5AB1E7F-F30F-434B-8BCD-A08386F281C6}"/>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Challenge Electronics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All products supplied by Challenge Electronics, to the best of our knowledge, conform to the following.</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Joshua Klyman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jklyman@challelec.com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16315952217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Joshua Klyman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jklyman@challelec.com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45895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https://challengeelectronics.com/engineering/quality-management/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Jason Li</cp:lastModifiedBy>
  <cp:lastPrinted>2015-04-21T20:47:43Z</cp:lastPrinted>
  <dcterms:created xsi:type="dcterms:W3CDTF">2010-06-21T21:00:23Z</dcterms:created>
  <dcterms:modified xsi:type="dcterms:W3CDTF">2025-08-26T13:48:09Z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